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аппарат!$A$1:$I$136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D20" i="4"/>
  <c r="D15"/>
  <c r="D19"/>
  <c r="H21" i="6"/>
  <c r="H21" i="5"/>
  <c r="I97"/>
  <c r="I98"/>
  <c r="I100"/>
  <c r="I77"/>
  <c r="I78"/>
  <c r="I81"/>
  <c r="I82"/>
  <c r="I83"/>
  <c r="I84"/>
  <c r="H20" i="8"/>
  <c r="G47" i="5"/>
  <c r="H93"/>
  <c r="D26" i="4"/>
  <c r="G93" i="5"/>
  <c r="H60" i="13"/>
  <c r="D35" i="4"/>
  <c r="D34"/>
  <c r="C35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/>
  <c r="H124"/>
  <c r="H123"/>
  <c r="G124"/>
  <c r="G123"/>
  <c r="I122"/>
  <c r="I12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/>
  <c r="G45"/>
  <c r="H45"/>
  <c r="H43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6"/>
  <c r="I37"/>
  <c r="I36"/>
  <c r="I33"/>
  <c r="I32"/>
  <c r="H33"/>
  <c r="H32"/>
  <c r="G33"/>
  <c r="G32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/>
  <c r="G21"/>
  <c r="G20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 s="1"/>
  <c r="G8"/>
  <c r="G18" s="1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I20" i="8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H55"/>
  <c r="H134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 s="1"/>
  <c r="E8"/>
  <c r="E6" s="1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D14" i="4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50" i="2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H58"/>
  <c r="I68"/>
  <c r="H68"/>
  <c r="G74"/>
  <c r="H108"/>
  <c r="H86"/>
  <c r="I125"/>
  <c r="H11"/>
  <c r="H10"/>
  <c r="H22"/>
  <c r="H74"/>
  <c r="I93"/>
  <c r="G43"/>
  <c r="I11"/>
  <c r="I10"/>
  <c r="G22"/>
  <c r="I86"/>
  <c r="G50"/>
  <c r="G40"/>
  <c r="I43"/>
  <c r="H65"/>
  <c r="H118"/>
  <c r="G58"/>
  <c r="G55" i="12"/>
  <c r="I74" i="2"/>
  <c r="G68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134" i="30"/>
  <c r="I134" i="31"/>
  <c r="I134" i="19"/>
  <c r="G134" i="25"/>
  <c r="G134" i="18"/>
  <c r="G134" i="26"/>
  <c r="I55" i="2"/>
  <c r="H35"/>
  <c r="H34"/>
  <c r="C45" i="4"/>
  <c r="D6" i="3"/>
  <c r="I34" i="5"/>
  <c r="I134"/>
  <c r="I134" i="2"/>
  <c r="H134" i="8"/>
  <c r="H21" i="2"/>
  <c r="H20"/>
  <c r="G34"/>
  <c r="G55" i="5"/>
  <c r="G134"/>
  <c r="H96" i="2"/>
  <c r="H93"/>
  <c r="H55"/>
  <c r="H55" i="5"/>
  <c r="H134"/>
  <c r="D45" i="4"/>
  <c r="G96" i="2"/>
  <c r="G93"/>
  <c r="G55"/>
  <c r="G134"/>
  <c r="H134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<sst xmlns="http://schemas.openxmlformats.org/spreadsheetml/2006/main" count="8005" uniqueCount="324">
  <si>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</si>
  <si>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</si>
  <si>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</si>
  <si>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</si>
  <si>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</si>
  <si>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</si>
  <si>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</si>
  <si>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</si>
  <si>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</si>
  <si>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</si>
  <si>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</si>
  <si>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</si>
  <si>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</si>
  <si>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</si>
  <si>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</si>
  <si>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</si>
  <si>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</si>
  <si>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</si>
  <si>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</si>
  <si>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</si>
  <si>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</si>
  <si>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</si>
  <si>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</si>
  <si>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</si>
  <si>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</si>
  <si>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</si>
  <si>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</si>
  <si>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</si>
  <si>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</si>
  <si>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</si>
  <si>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</si>
  <si>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</si>
  <si>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</si>
  <si>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</si>
  <si>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</si>
  <si>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</si>
  <si>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</si>
  <si>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</si>
  <si>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</si>
  <si>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</si>
  <si>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</si>
  <si>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</si>
  <si>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</si>
  <si>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</si>
  <si>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</si>
  <si>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</si>
  <si>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</si>
  <si>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</si>
  <si>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</si>
  <si>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</si>
  <si>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</si>
  <si>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</si>
  <si>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</si>
  <si>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</si>
  <si>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</si>
  <si>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</si>
  <si>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</si>
  <si>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</si>
  <si>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</si>
  <si>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</si>
  <si>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</si>
  <si>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</si>
  <si>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</si>
  <si>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</si>
  <si>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</si>
  <si>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</si>
  <si>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</si>
  <si>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</si>
  <si>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</si>
  <si>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</si>
  <si>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</si>
  <si>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</si>
  <si>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</si>
  <si>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</si>
  <si>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</si>
  <si>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</si>
  <si>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</si>
  <si>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</si>
  <si>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</si>
  <si>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</si>
  <si>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</si>
  <si>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</si>
  <si>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</si>
  <si>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</si>
  <si>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</si>
  <si>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</si>
  <si>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</si>
  <si>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</si>
  <si>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</si>
  <si>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</si>
  <si>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</si>
  <si>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</si>
  <si>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</si>
  <si>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</si>
  <si>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</si>
  <si>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</si>
  <si>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</si>
  <si>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</si>
  <si>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</si>
  <si>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</si>
  <si>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</si>
  <si>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</si>
  <si>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</si>
  <si>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</si>
  <si>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</si>
  <si>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</si>
  <si>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</si>
  <si>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</si>
  <si>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</si>
  <si>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</si>
  <si>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</si>
  <si>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</si>
  <si>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</si>
  <si>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</si>
  <si>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</si>
  <si>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</si>
  <si>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</si>
  <si>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</si>
  <si>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</si>
  <si>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</si>
  <si>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</si>
  <si>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</si>
  <si>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</si>
  <si>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</si>
  <si>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</si>
  <si>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</si>
  <si>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</si>
  <si>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</si>
  <si>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</si>
  <si>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</si>
  <si>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</si>
  <si>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</si>
  <si>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</si>
  <si>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</si>
  <si>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</si>
  <si>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</si>
  <si>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</si>
  <si>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</si>
  <si>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</si>
  <si>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</si>
  <si>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</si>
  <si>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</si>
  <si>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</si>
  <si>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</si>
  <si>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</si>
  <si>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</si>
  <si>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</si>
  <si>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</si>
  <si>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</si>
  <si>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</si>
  <si>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</si>
  <si>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</si>
  <si>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</si>
  <si>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</si>
  <si>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</si>
  <si>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</si>
  <si>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</si>
  <si>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</si>
  <si>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</si>
  <si>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</si>
  <si>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</si>
  <si>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</si>
  <si>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</si>
  <si>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</si>
  <si>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</si>
  <si>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</si>
  <si>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</si>
  <si>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</si>
  <si>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</si>
  <si>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</si>
  <si>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</si>
  <si>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</si>
  <si>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</si>
  <si>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</si>
  <si>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</si>
  <si>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</si>
  <si>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</si>
  <si>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</si>
  <si>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</si>
  <si>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</si>
  <si>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</si>
  <si>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</si>
  <si>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</si>
  <si>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</si>
  <si>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</si>
  <si>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</si>
  <si>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</si>
  <si>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</si>
  <si>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</si>
  <si>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</si>
  <si>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</si>
  <si>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</si>
  <si>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</si>
  <si>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</si>
  <si>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</si>
  <si>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</si>
  <si>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</si>
  <si>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</si>
  <si>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</si>
  <si>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</si>
  <si>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</si>
  <si>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</si>
  <si>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</si>
  <si>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</si>
  <si>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</si>
  <si>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</si>
  <si>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</si>
  <si>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</si>
  <si>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</si>
  <si>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</si>
  <si>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</si>
  <si>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</si>
  <si>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</si>
  <si>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</si>
  <si>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</si>
  <si>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</si>
  <si>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</si>
  <si>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</si>
  <si>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</si>
  <si>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</si>
  <si>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</si>
  <si>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</si>
  <si>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</si>
  <si>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</si>
  <si>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</si>
  <si>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</si>
  <si>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</si>
  <si>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</si>
  <si>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</si>
  <si>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</si>
  <si>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</si>
  <si>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</si>
  <si>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</si>
  <si>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</si>
  <si>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</si>
  <si>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</si>
  <si>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</si>
  <si>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</si>
  <si>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</si>
  <si>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</si>
  <si>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</si>
  <si>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</si>
  <si>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</si>
  <si>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</si>
  <si>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</si>
  <si>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</si>
  <si>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</si>
  <si>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</si>
  <si>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</si>
  <si>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</si>
  <si>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</si>
  <si>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</si>
  <si>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</si>
  <si>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</si>
  <si>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</si>
  <si>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</si>
  <si>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</si>
  <si>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</si>
  <si>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</si>
  <si>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</si>
  <si>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</si>
  <si>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</si>
  <si>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</si>
  <si>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</si>
  <si>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</si>
  <si>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</si>
  <si>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</si>
  <si>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</si>
  <si>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</si>
  <si>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</si>
  <si>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</si>
  <si>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</si>
  <si>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</si>
  <si>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</si>
  <si>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</si>
  <si>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</si>
  <si>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</si>
  <si>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</si>
  <si>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</si>
  <si>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</si>
  <si>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</si>
  <si>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</si>
  <si>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</si>
  <si>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</si>
  <si>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</si>
  <si>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</si>
  <si>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</si>
  <si>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</si>
  <si>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</si>
  <si>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</si>
  <si>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</si>
  <si>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</si>
  <si>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</si>
  <si>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</si>
  <si>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</si>
  <si>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</si>
  <si>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</si>
  <si>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</si>
  <si>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</si>
  <si>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</si>
  <si>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</si>
  <si>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</si>
  <si>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</si>
  <si>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</si>
  <si>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</si>
  <si>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</si>
  <si>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</si>
  <si>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</si>
  <si>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</si>
  <si>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</si>
  <si>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</si>
  <si>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</si>
  <si>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</si>
  <si>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</si>
  <si>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</si>
  <si>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</si>
  <si>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</si>
  <si>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</si>
  <si>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</si>
  <si>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</si>
  <si>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</si>
  <si>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</si>
  <si>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Дзиваев Г.Т.</t>
  </si>
  <si>
    <t>на 01.02.2024год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</si>
</sst>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20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70" t="s">
        <v>7</v>
      </c>
      <c r="G1" s="270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71" t="s">
        <v>71</v>
      </c>
      <c r="F3" s="271"/>
      <c r="G3" s="271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71" t="s">
        <v>288</v>
      </c>
      <c r="F5" s="271"/>
      <c r="G5" s="271"/>
    </row>
    <row r="6" spans="1:7" s="10" customFormat="1" ht="15" customHeight="1">
      <c r="B6" s="182"/>
      <c r="C6" s="182"/>
      <c r="D6" s="182"/>
      <c r="E6" s="270" t="s">
        <v>289</v>
      </c>
      <c r="F6" s="270"/>
      <c r="G6" s="270"/>
    </row>
    <row r="7" spans="1:7" s="10" customFormat="1" ht="12.75">
      <c r="A7" s="270"/>
      <c r="B7" s="270"/>
      <c r="C7" s="270"/>
      <c r="D7" s="270"/>
      <c r="E7" s="270"/>
      <c r="F7" s="270"/>
      <c r="G7" s="270"/>
    </row>
    <row r="8" spans="1:7" s="10" customFormat="1" ht="12.75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>
      <c r="A12" s="278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80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81" t="s">
        <v>70</v>
      </c>
      <c r="B140" s="282"/>
      <c r="C140" s="282"/>
      <c r="D140" s="282"/>
      <c r="E140" s="282"/>
      <c r="F140" s="283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71" zoomScaleNormal="130" zoomScaleSheetLayoutView="100" workbookViewId="0">
      <selection activeCell="K87" sqref="K8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6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654000</v>
      </c>
      <c r="H55" s="8">
        <f>SUM(H56,H58,H65,H68,H74,H86,H93)</f>
        <v>21147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43000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43000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301000</v>
      </c>
      <c r="H74" s="65">
        <f>SUM(H75:H85)</f>
        <v>21147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301000</v>
      </c>
      <c r="H75" s="199">
        <v>21147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310000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310000</v>
      </c>
      <c r="H99" s="197"/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/>
      <c r="H101" s="257"/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654000</v>
      </c>
      <c r="H134" s="9">
        <f>SUM(H132,H131,H125,H123,H121,H118,H116,H113,H108,H106,H104,H102,H55,H50,H34,H32,H30,H22,H20,H18,H10,H7)</f>
        <v>21147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M17" sqref="M1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296000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296000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296000</v>
      </c>
      <c r="H12" s="267"/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296000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10">
    <mergeCell ref="I5:I6"/>
    <mergeCell ref="B5:F5"/>
    <mergeCell ref="A5:A6"/>
    <mergeCell ref="G5:G6"/>
    <mergeCell ref="H5:H6"/>
    <mergeCell ref="B2:D2"/>
    <mergeCell ref="B1:D1"/>
    <mergeCell ref="A137:G137"/>
    <mergeCell ref="A136:G13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K138" sqref="K13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>
        <v>30000</v>
      </c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L14" sqref="L14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156984.35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156984.35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-2860000</v>
      </c>
      <c r="E9" s="138">
        <v>-9349.4699999999993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2860000</v>
      </c>
      <c r="E10" s="138">
        <v>166333.82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107061.36000000002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322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315</v>
      </c>
      <c r="B24" s="284" t="s">
        <v>314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6" zoomScaleNormal="130" zoomScaleSheetLayoutView="100" workbookViewId="0">
      <selection activeCell="J100" sqref="J10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G81" sqref="G81:H8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3.8554687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H15" sqref="H15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264045.71000000002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9349.4700000000012</v>
      </c>
    </row>
    <row r="15" spans="1:4" ht="59.25" customHeight="1">
      <c r="A15" s="163" t="s">
        <v>245</v>
      </c>
      <c r="B15" s="164" t="s">
        <v>246</v>
      </c>
      <c r="C15" s="165">
        <v>80000</v>
      </c>
      <c r="D15" s="165">
        <f>-139.1+304.2+57.62+122.2</f>
        <v>344.92</v>
      </c>
    </row>
    <row r="16" spans="1:4" ht="30.75" customHeight="1">
      <c r="A16" s="163" t="s">
        <v>247</v>
      </c>
      <c r="B16" s="164" t="s">
        <v>248</v>
      </c>
      <c r="C16" s="165"/>
      <c r="D16" s="165"/>
    </row>
    <row r="17" spans="1:4" ht="30">
      <c r="A17" s="163" t="s">
        <v>249</v>
      </c>
      <c r="B17" s="164" t="s">
        <v>250</v>
      </c>
      <c r="C17" s="165">
        <v>50000</v>
      </c>
      <c r="D17" s="165"/>
    </row>
    <row r="18" spans="1:4" ht="30">
      <c r="A18" s="163" t="s">
        <v>251</v>
      </c>
      <c r="B18" s="164" t="s">
        <v>252</v>
      </c>
      <c r="C18" s="165">
        <v>5000</v>
      </c>
      <c r="D18" s="165"/>
    </row>
    <row r="19" spans="1:4" ht="28.5" customHeight="1">
      <c r="A19" s="163" t="s">
        <v>253</v>
      </c>
      <c r="B19" s="164" t="s">
        <v>254</v>
      </c>
      <c r="C19" s="165">
        <v>200000</v>
      </c>
      <c r="D19" s="165">
        <f>540-14+308+154</f>
        <v>988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50-165+3817.01+2858+50+929.54+136+341</f>
        <v>8016.55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3000+3000-6000+3000-3000+3000+3000-6000</f>
        <v>0</v>
      </c>
    </row>
    <row r="27" spans="1:4" ht="15">
      <c r="A27" s="163" t="s">
        <v>269</v>
      </c>
      <c r="B27" s="164" t="s">
        <v>270</v>
      </c>
      <c r="C27" s="165">
        <v>10000</v>
      </c>
      <c r="D27" s="165"/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2365000</v>
      </c>
      <c r="D34" s="264" t="str">
        <f>IF(SUM(D35,D38:D44)=0,"",SUM(D35,D38:D44))</f>
        <v/>
      </c>
    </row>
    <row r="35" spans="1:4" ht="15">
      <c r="A35" s="172" t="s">
        <v>273</v>
      </c>
      <c r="B35" s="173" t="s">
        <v>316</v>
      </c>
      <c r="C35" s="263">
        <f>IF(SUM(C36:C37)=0,"",SUM(C36:C37))</f>
        <v>2338000</v>
      </c>
      <c r="D35" s="263" t="str">
        <f>IF(SUM(D36:D37)=0,"",SUM(D36:D37))</f>
        <v/>
      </c>
    </row>
    <row r="36" spans="1:4" ht="15">
      <c r="A36" s="174" t="s">
        <v>274</v>
      </c>
      <c r="B36" s="169"/>
      <c r="C36" s="165">
        <v>2293300</v>
      </c>
      <c r="D36" s="165"/>
    </row>
    <row r="37" spans="1:4" ht="25.5" customHeight="1">
      <c r="A37" s="174" t="s">
        <v>275</v>
      </c>
      <c r="B37" s="169"/>
      <c r="C37" s="165">
        <v>44700</v>
      </c>
      <c r="D37" s="165"/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v>27000</v>
      </c>
      <c r="D40" s="165"/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2860000</v>
      </c>
      <c r="D45" s="264">
        <f>SUM(D34,D14)</f>
        <v>9349.4700000000012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M141" sqref="M14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416000</v>
      </c>
      <c r="H10" s="212">
        <f>SUM(H11,H14,H16)</f>
        <v>34507.82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416000</v>
      </c>
      <c r="H11" s="217">
        <f>SUM(H12:H13)</f>
        <v>34507.82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366000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31930.69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321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50000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2577.13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978000</v>
      </c>
      <c r="H20" s="222">
        <f>SUM(H21)</f>
        <v>69608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978000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69608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296000</v>
      </c>
      <c r="H32" s="222">
        <f>SUM(H33)</f>
        <v>21021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296000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21021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50000</v>
      </c>
      <c r="H34" s="234">
        <f>SUM(H35,H38,H40,H43,H46,H48)</f>
        <v>0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50000</v>
      </c>
      <c r="H35" s="237">
        <f>SUM(H36:H37)</f>
        <v>0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50000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0</v>
      </c>
      <c r="H40" s="237">
        <f>SUM(H41:H42)</f>
        <v>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0</v>
      </c>
      <c r="H43" s="237">
        <f>SUM(H44:H45)</f>
        <v>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1057000</v>
      </c>
      <c r="H55" s="222">
        <f>SUM(H56,H58,H65,H68,H74,H86,H93)</f>
        <v>41197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20000</v>
      </c>
      <c r="H58" s="245">
        <f>SUM(H59:H64)</f>
        <v>0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20000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77000</v>
      </c>
      <c r="H68" s="245">
        <f>SUM(H69:H73)</f>
        <v>550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43000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34000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550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366000</v>
      </c>
      <c r="H74" s="245">
        <f>SUM(H75:H85)</f>
        <v>21147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301000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21147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10000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20000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35000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40000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554000</v>
      </c>
      <c r="H93" s="217">
        <f>SUM(H94:H101)</f>
        <v>19500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161000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12500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382000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7000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11000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6000</v>
      </c>
      <c r="H121" s="217">
        <f>SUM(H122)</f>
        <v>0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7000</v>
      </c>
      <c r="H123" s="229">
        <f>SUM(H124)</f>
        <v>0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7000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30000</v>
      </c>
      <c r="H125" s="229">
        <f>SUM(H126:H130)</f>
        <v>0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30000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2860000</v>
      </c>
      <c r="H134" s="260">
        <f>SUM(H132,H131,H125,H123,H121,H118,H116,H113,H108,H106,H104,H102,H55,H50,H34,H32,H30,H22,H20,H18,H10,H7)</f>
        <v>166333.82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00" zoomScaleSheetLayoutView="100" workbookViewId="0">
      <selection activeCell="O101" sqref="O101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14.1406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120000</v>
      </c>
      <c r="H10" s="30">
        <f>SUM(H11,H14,H16)</f>
        <v>34507.82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120000</v>
      </c>
      <c r="H11" s="9">
        <f>SUM(H12:H13)</f>
        <v>34507.82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70000</v>
      </c>
      <c r="H12" s="267">
        <v>31930.69</v>
      </c>
      <c r="I12" s="199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v>50000</v>
      </c>
      <c r="H13" s="267">
        <v>2577.13</v>
      </c>
      <c r="I13" s="199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550000</v>
      </c>
      <c r="H20" s="8">
        <f>SUM(H21)</f>
        <v>38484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550000</v>
      </c>
      <c r="H21" s="197">
        <f>20340+15804+2340</f>
        <v>38484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166000</v>
      </c>
      <c r="H32" s="8">
        <f>SUM(H33)</f>
        <v>11622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v>166000</v>
      </c>
      <c r="H33" s="197">
        <v>11622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50000</v>
      </c>
      <c r="H34" s="256">
        <f>SUM(H35,H38,H40,H43,H46,H48)</f>
        <v>0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50000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50000</v>
      </c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30000-30000</f>
        <v>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395000</v>
      </c>
      <c r="H55" s="8">
        <f>SUM(H56,H58,H65,H68,H74,H86,H93)</f>
        <v>20050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20000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317</v>
      </c>
      <c r="B64" s="99"/>
      <c r="C64" s="12"/>
      <c r="D64" s="12"/>
      <c r="E64" s="27"/>
      <c r="F64" s="57" t="s">
        <v>318</v>
      </c>
      <c r="G64" s="13">
        <v>20000</v>
      </c>
      <c r="H64" s="13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34000</v>
      </c>
      <c r="H68" s="65">
        <f>SUM(H69:H73)</f>
        <v>550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34000</v>
      </c>
      <c r="H72" s="197">
        <v>550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65000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10000</v>
      </c>
      <c r="H76" s="197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9">
        <f t="shared" ref="I77:I84" si="0">G77-H77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9">
        <f t="shared" si="0"/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20000</v>
      </c>
      <c r="H79" s="197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35000</v>
      </c>
      <c r="H80" s="197"/>
      <c r="I80" s="199"/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9">
        <f t="shared" si="0"/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9">
        <f t="shared" si="0"/>
        <v>0</v>
      </c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9">
        <f t="shared" si="0"/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9">
        <f t="shared" si="0"/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4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40000</v>
      </c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236000</v>
      </c>
      <c r="H93" s="9">
        <f>SUM(H94:H101)</f>
        <v>19500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161000</v>
      </c>
      <c r="H96" s="197">
        <v>12500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>
        <f t="shared" ref="I97:I100" si="1">G97-H97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>
        <f t="shared" si="1"/>
        <v>0</v>
      </c>
    </row>
    <row r="99" spans="1:11" ht="86.2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70000</v>
      </c>
      <c r="H99" s="197">
        <v>7000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>
        <f t="shared" si="1"/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5000</v>
      </c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2">SUM(G114)</f>
        <v>0</v>
      </c>
      <c r="H113" s="9">
        <f t="shared" si="2"/>
        <v>0</v>
      </c>
      <c r="I113" s="9">
        <f t="shared" si="2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2"/>
        <v>0</v>
      </c>
      <c r="H114" s="9">
        <f t="shared" si="2"/>
        <v>0</v>
      </c>
      <c r="I114" s="9">
        <f t="shared" si="2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7000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7000</v>
      </c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1294000</v>
      </c>
      <c r="H134" s="259">
        <f>SUM(H132,H131,H125,H123,H121,H118,H116,H113,H108,H106,H104,H102,H55,H50,H34,H32,H30,H22,H20,H18,H10,H7)</f>
        <v>104663.82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35" zoomScaleNormal="130" zoomScaleSheetLayoutView="100" workbookViewId="0">
      <selection activeCell="H34" sqref="H34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409000</v>
      </c>
      <c r="H20" s="8">
        <f>SUM(H21)</f>
        <v>31124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409000</v>
      </c>
      <c r="H21" s="257">
        <f>13560+16004+1560</f>
        <v>31124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124000</v>
      </c>
      <c r="H32" s="8">
        <f>SUM(H33)</f>
        <v>9399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v>124000</v>
      </c>
      <c r="H33" s="197">
        <v>9399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533000</v>
      </c>
      <c r="H134" s="9">
        <f>SUM(H132,H131,H125,H123,H121,H118,H116,H113,H108,H106,H104,H102,H55,H50,H34,H32,H30,H22,H20,H18,H10,H7)</f>
        <v>40523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30" zoomScaleSheetLayoutView="100" workbookViewId="0">
      <selection activeCell="M94" sqref="M9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19000</v>
      </c>
      <c r="H20" s="8">
        <f>SUM(H21)</f>
        <v>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19000</v>
      </c>
      <c r="H21" s="257"/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6000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6000</v>
      </c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2000</v>
      </c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27000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C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2024-01-31T09:16:03Z</cp:lastPrinted>
  <dcterms:created xsi:type="dcterms:W3CDTF">2012-01-22T06:17:30Z</dcterms:created>
  <dcterms:modified xsi:type="dcterms:W3CDTF">2024-03-12T08:42:51Z</dcterms:modified>
</cp:coreProperties>
</file>