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0" windowWidth="15195" windowHeight="11640" tabRatio="815" activeTab="1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4">аппарат!$A$1:$I$136</definedName>
    <definedName name="_xlnm.Print_Area" localSheetId="5">глава!$A$1:$I$136</definedName>
    <definedName name="_xlnm.Print_Area" localSheetId="2">Доходы!$A$1:$D$45</definedName>
    <definedName name="_xlnm.Print_Area" localSheetId="6">рез.фонд!$A$1:$I$136</definedName>
  </definedNames>
  <calcPr calcId="125725"/>
</workbook>
</file>

<file path=xl/calcChain.xml><?xml version="1.0" encoding="utf-8"?>
<calcChain xmlns="http://schemas.openxmlformats.org/spreadsheetml/2006/main">
  <c r="H96" i="5"/>
  <c r="H75" i="12"/>
  <c r="H21" i="6"/>
  <c r="H13" i="5"/>
  <c r="H72"/>
  <c r="H33"/>
  <c r="H21"/>
  <c r="D20" i="4"/>
  <c r="D19"/>
  <c r="D15"/>
  <c r="I97" i="5"/>
  <c r="I98"/>
  <c r="I100"/>
  <c r="I77"/>
  <c r="I78"/>
  <c r="I81"/>
  <c r="I82"/>
  <c r="I83"/>
  <c r="I84"/>
  <c r="H20" i="8"/>
  <c r="G47" i="5"/>
  <c r="H93"/>
  <c r="D26" i="4"/>
  <c r="G93" i="5"/>
  <c r="H60" i="13"/>
  <c r="D35" i="4"/>
  <c r="D34"/>
  <c r="C35"/>
  <c r="I133" i="2"/>
  <c r="I132"/>
  <c r="H133"/>
  <c r="H132"/>
  <c r="G133"/>
  <c r="G132"/>
  <c r="I131"/>
  <c r="H131"/>
  <c r="G131"/>
  <c r="G127"/>
  <c r="G126"/>
  <c r="G128"/>
  <c r="G129"/>
  <c r="G130"/>
  <c r="H127"/>
  <c r="I127"/>
  <c r="H128"/>
  <c r="I128"/>
  <c r="H129"/>
  <c r="I129"/>
  <c r="H130"/>
  <c r="I130"/>
  <c r="I126"/>
  <c r="H126"/>
  <c r="I124"/>
  <c r="I123"/>
  <c r="H124"/>
  <c r="H123"/>
  <c r="G124"/>
  <c r="G123"/>
  <c r="I122"/>
  <c r="I121"/>
  <c r="H122"/>
  <c r="H121"/>
  <c r="G122"/>
  <c r="G121"/>
  <c r="G120"/>
  <c r="H120"/>
  <c r="I120"/>
  <c r="I119"/>
  <c r="H119"/>
  <c r="G119"/>
  <c r="I117"/>
  <c r="I116"/>
  <c r="H117"/>
  <c r="H116"/>
  <c r="G117"/>
  <c r="G116"/>
  <c r="I115"/>
  <c r="I114"/>
  <c r="I113"/>
  <c r="H115"/>
  <c r="H114"/>
  <c r="H113"/>
  <c r="G115"/>
  <c r="G114"/>
  <c r="G113"/>
  <c r="I112"/>
  <c r="I111"/>
  <c r="H112"/>
  <c r="H111"/>
  <c r="G112"/>
  <c r="G111"/>
  <c r="I110"/>
  <c r="I109"/>
  <c r="H110"/>
  <c r="H109"/>
  <c r="G110"/>
  <c r="G109"/>
  <c r="I107"/>
  <c r="I106"/>
  <c r="H107"/>
  <c r="H106"/>
  <c r="G107"/>
  <c r="G106"/>
  <c r="I105"/>
  <c r="I104"/>
  <c r="H105"/>
  <c r="H104"/>
  <c r="G105"/>
  <c r="G104"/>
  <c r="I103"/>
  <c r="I102"/>
  <c r="H103"/>
  <c r="H102"/>
  <c r="G103"/>
  <c r="G102"/>
  <c r="G95"/>
  <c r="H95"/>
  <c r="I95"/>
  <c r="I96"/>
  <c r="G97"/>
  <c r="H97"/>
  <c r="H94"/>
  <c r="H98"/>
  <c r="H99"/>
  <c r="H100"/>
  <c r="H101"/>
  <c r="I97"/>
  <c r="G98"/>
  <c r="I98"/>
  <c r="G99"/>
  <c r="I99"/>
  <c r="G100"/>
  <c r="I100"/>
  <c r="G101"/>
  <c r="I101"/>
  <c r="I94"/>
  <c r="G94"/>
  <c r="G88"/>
  <c r="H88"/>
  <c r="I88"/>
  <c r="I87"/>
  <c r="I89"/>
  <c r="I90"/>
  <c r="I91"/>
  <c r="I92"/>
  <c r="G89"/>
  <c r="H89"/>
  <c r="G90"/>
  <c r="H90"/>
  <c r="G91"/>
  <c r="H91"/>
  <c r="G92"/>
  <c r="H92"/>
  <c r="H87"/>
  <c r="G87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I75"/>
  <c r="H75"/>
  <c r="G75"/>
  <c r="G70"/>
  <c r="H70"/>
  <c r="I70"/>
  <c r="G71"/>
  <c r="H71"/>
  <c r="I71"/>
  <c r="G72"/>
  <c r="H72"/>
  <c r="I72"/>
  <c r="G73"/>
  <c r="H73"/>
  <c r="I73"/>
  <c r="I69"/>
  <c r="H69"/>
  <c r="G69"/>
  <c r="G67"/>
  <c r="H67"/>
  <c r="I67"/>
  <c r="I66"/>
  <c r="H66"/>
  <c r="G66"/>
  <c r="G60"/>
  <c r="H60"/>
  <c r="I60"/>
  <c r="G61"/>
  <c r="H61"/>
  <c r="I61"/>
  <c r="G62"/>
  <c r="H62"/>
  <c r="I62"/>
  <c r="G63"/>
  <c r="H63"/>
  <c r="I63"/>
  <c r="G64"/>
  <c r="H64"/>
  <c r="I64"/>
  <c r="I59"/>
  <c r="H59"/>
  <c r="G59"/>
  <c r="I57"/>
  <c r="I56"/>
  <c r="H57"/>
  <c r="H56"/>
  <c r="G57"/>
  <c r="G56"/>
  <c r="I54"/>
  <c r="I53"/>
  <c r="H54"/>
  <c r="H53"/>
  <c r="H52"/>
  <c r="H51"/>
  <c r="G54"/>
  <c r="G53"/>
  <c r="I52"/>
  <c r="I51"/>
  <c r="G52"/>
  <c r="G51"/>
  <c r="I49"/>
  <c r="I48"/>
  <c r="H49"/>
  <c r="H48"/>
  <c r="G49"/>
  <c r="G48"/>
  <c r="I47"/>
  <c r="I46"/>
  <c r="H47"/>
  <c r="H46"/>
  <c r="G47"/>
  <c r="G46"/>
  <c r="G45"/>
  <c r="H45"/>
  <c r="H43"/>
  <c r="H44"/>
  <c r="I45"/>
  <c r="I44"/>
  <c r="G44"/>
  <c r="G42"/>
  <c r="H42"/>
  <c r="H41"/>
  <c r="I42"/>
  <c r="I41"/>
  <c r="G41"/>
  <c r="I39"/>
  <c r="I38"/>
  <c r="H39"/>
  <c r="H38"/>
  <c r="G39"/>
  <c r="G38"/>
  <c r="G37"/>
  <c r="G36"/>
  <c r="H37"/>
  <c r="H36"/>
  <c r="I37"/>
  <c r="I36"/>
  <c r="I33"/>
  <c r="I32"/>
  <c r="H33"/>
  <c r="H32"/>
  <c r="G33"/>
  <c r="G32"/>
  <c r="I31"/>
  <c r="I30"/>
  <c r="H31"/>
  <c r="H30"/>
  <c r="G31"/>
  <c r="G30"/>
  <c r="I29"/>
  <c r="I28"/>
  <c r="H29"/>
  <c r="H28"/>
  <c r="G29"/>
  <c r="G28"/>
  <c r="I27"/>
  <c r="I26"/>
  <c r="I24"/>
  <c r="I23"/>
  <c r="H27"/>
  <c r="H26"/>
  <c r="G27"/>
  <c r="G26"/>
  <c r="G25"/>
  <c r="H25"/>
  <c r="I25"/>
  <c r="H24"/>
  <c r="H23"/>
  <c r="G24"/>
  <c r="G23"/>
  <c r="I21"/>
  <c r="I20"/>
  <c r="G21"/>
  <c r="G20"/>
  <c r="I19"/>
  <c r="I18"/>
  <c r="H19"/>
  <c r="H18"/>
  <c r="G19"/>
  <c r="G18"/>
  <c r="I17"/>
  <c r="I16"/>
  <c r="H17"/>
  <c r="H16"/>
  <c r="G17"/>
  <c r="G16"/>
  <c r="I15"/>
  <c r="I14"/>
  <c r="H15"/>
  <c r="H14"/>
  <c r="G15"/>
  <c r="G14"/>
  <c r="G13"/>
  <c r="H13"/>
  <c r="I13"/>
  <c r="I12"/>
  <c r="H12"/>
  <c r="G12"/>
  <c r="G9"/>
  <c r="H9"/>
  <c r="I9"/>
  <c r="H8"/>
  <c r="I8"/>
  <c r="G8"/>
  <c r="F11" i="3"/>
  <c r="G11"/>
  <c r="F8"/>
  <c r="F18"/>
  <c r="G8"/>
  <c r="G18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/>
  <c r="H11" i="6"/>
  <c r="I11"/>
  <c r="H11" i="7"/>
  <c r="I11"/>
  <c r="H11" i="8"/>
  <c r="I11"/>
  <c r="H11" i="9"/>
  <c r="I11"/>
  <c r="H11" i="10"/>
  <c r="I11"/>
  <c r="H11" i="11"/>
  <c r="I11"/>
  <c r="H11" i="12"/>
  <c r="I11"/>
  <c r="H11" i="13"/>
  <c r="I11"/>
  <c r="H11" i="14"/>
  <c r="I11"/>
  <c r="H11" i="15"/>
  <c r="I11"/>
  <c r="H11" i="16"/>
  <c r="H10"/>
  <c r="I11"/>
  <c r="H11" i="17"/>
  <c r="I11"/>
  <c r="H11" i="18"/>
  <c r="I11"/>
  <c r="H11" i="19"/>
  <c r="I11"/>
  <c r="H11" i="20"/>
  <c r="H10"/>
  <c r="I11"/>
  <c r="H11" i="21"/>
  <c r="I11"/>
  <c r="H11" i="22"/>
  <c r="I11"/>
  <c r="H11" i="23"/>
  <c r="I11"/>
  <c r="H11" i="24"/>
  <c r="I11"/>
  <c r="H11" i="25"/>
  <c r="I11"/>
  <c r="H11" i="26"/>
  <c r="H10"/>
  <c r="I11"/>
  <c r="H11" i="27"/>
  <c r="I11"/>
  <c r="H11" i="28"/>
  <c r="I11"/>
  <c r="H11" i="29"/>
  <c r="I11"/>
  <c r="H11" i="30"/>
  <c r="I11"/>
  <c r="H11" i="31"/>
  <c r="I11"/>
  <c r="H11" i="32"/>
  <c r="I11"/>
  <c r="G11" i="5"/>
  <c r="G11" i="6"/>
  <c r="G11" i="7"/>
  <c r="G11" i="8"/>
  <c r="G11" i="9"/>
  <c r="G11" i="10"/>
  <c r="G11" i="11"/>
  <c r="G10"/>
  <c r="G11" i="12"/>
  <c r="G11" i="13"/>
  <c r="G11" i="14"/>
  <c r="G11" i="15"/>
  <c r="G11" i="16"/>
  <c r="G11" i="17"/>
  <c r="G11" i="18"/>
  <c r="G11" i="19"/>
  <c r="G11" i="20"/>
  <c r="G11" i="21"/>
  <c r="G11" i="22"/>
  <c r="G11" i="23"/>
  <c r="G11" i="24"/>
  <c r="G11" i="25"/>
  <c r="G11" i="26"/>
  <c r="G11" i="27"/>
  <c r="G11" i="28"/>
  <c r="G11" i="29"/>
  <c r="G11" i="30"/>
  <c r="G11" i="31"/>
  <c r="G10"/>
  <c r="G11" i="32"/>
  <c r="I14" i="5"/>
  <c r="H14"/>
  <c r="G14"/>
  <c r="I14" i="6"/>
  <c r="H14"/>
  <c r="G14"/>
  <c r="I14" i="7"/>
  <c r="H14"/>
  <c r="G14"/>
  <c r="I14" i="8"/>
  <c r="H14"/>
  <c r="G14"/>
  <c r="I14" i="9"/>
  <c r="H14"/>
  <c r="G14"/>
  <c r="I14" i="10"/>
  <c r="H14"/>
  <c r="G14"/>
  <c r="I14" i="11"/>
  <c r="H14"/>
  <c r="G14"/>
  <c r="I14" i="12"/>
  <c r="H14"/>
  <c r="G14"/>
  <c r="I14" i="13"/>
  <c r="H14"/>
  <c r="G14"/>
  <c r="I14" i="14"/>
  <c r="H14"/>
  <c r="G14"/>
  <c r="I14" i="15"/>
  <c r="I10"/>
  <c r="H14"/>
  <c r="G14"/>
  <c r="I14" i="16"/>
  <c r="H14"/>
  <c r="G14"/>
  <c r="I14" i="17"/>
  <c r="H14"/>
  <c r="G14"/>
  <c r="G10"/>
  <c r="I14" i="18"/>
  <c r="H14"/>
  <c r="G14"/>
  <c r="I14" i="19"/>
  <c r="H14"/>
  <c r="G14"/>
  <c r="I14" i="20"/>
  <c r="H14"/>
  <c r="G14"/>
  <c r="I14" i="21"/>
  <c r="H14"/>
  <c r="G14"/>
  <c r="G10"/>
  <c r="I14" i="22"/>
  <c r="H14"/>
  <c r="G14"/>
  <c r="I14" i="23"/>
  <c r="I10"/>
  <c r="H14"/>
  <c r="G14"/>
  <c r="I14" i="24"/>
  <c r="H14"/>
  <c r="G14"/>
  <c r="I14" i="25"/>
  <c r="H14"/>
  <c r="G14"/>
  <c r="I14" i="26"/>
  <c r="H14"/>
  <c r="G14"/>
  <c r="I14" i="27"/>
  <c r="I10"/>
  <c r="H14"/>
  <c r="G14"/>
  <c r="I14" i="28"/>
  <c r="H14"/>
  <c r="G14"/>
  <c r="I14" i="29"/>
  <c r="H14"/>
  <c r="G14"/>
  <c r="I14" i="30"/>
  <c r="H14"/>
  <c r="G14"/>
  <c r="I14" i="31"/>
  <c r="H14"/>
  <c r="G14"/>
  <c r="I14" i="32"/>
  <c r="H14"/>
  <c r="G14"/>
  <c r="I16" i="5"/>
  <c r="H16"/>
  <c r="G16"/>
  <c r="I16" i="6"/>
  <c r="H16"/>
  <c r="G16"/>
  <c r="I16" i="7"/>
  <c r="H16"/>
  <c r="H10"/>
  <c r="G16"/>
  <c r="I16" i="8"/>
  <c r="H16"/>
  <c r="H10"/>
  <c r="G16"/>
  <c r="I16" i="9"/>
  <c r="H16"/>
  <c r="G16"/>
  <c r="I16" i="10"/>
  <c r="I10"/>
  <c r="H16"/>
  <c r="G16"/>
  <c r="I16" i="11"/>
  <c r="I10"/>
  <c r="H16"/>
  <c r="G16"/>
  <c r="I16" i="12"/>
  <c r="H16"/>
  <c r="H10"/>
  <c r="G16"/>
  <c r="I16" i="13"/>
  <c r="H16"/>
  <c r="G16"/>
  <c r="I16" i="14"/>
  <c r="H16"/>
  <c r="G16"/>
  <c r="I16" i="15"/>
  <c r="H16"/>
  <c r="G16"/>
  <c r="I16" i="16"/>
  <c r="H16"/>
  <c r="G16"/>
  <c r="I16" i="17"/>
  <c r="H16"/>
  <c r="H10"/>
  <c r="G16"/>
  <c r="I16" i="18"/>
  <c r="H16"/>
  <c r="G16"/>
  <c r="G10"/>
  <c r="I16" i="19"/>
  <c r="H16"/>
  <c r="G16"/>
  <c r="I16" i="20"/>
  <c r="I10"/>
  <c r="H16"/>
  <c r="G16"/>
  <c r="G10"/>
  <c r="I16" i="21"/>
  <c r="H16"/>
  <c r="G16"/>
  <c r="I16" i="22"/>
  <c r="H16"/>
  <c r="G16"/>
  <c r="I16" i="23"/>
  <c r="H16"/>
  <c r="G16"/>
  <c r="I16" i="24"/>
  <c r="H16"/>
  <c r="G16"/>
  <c r="I16" i="25"/>
  <c r="I10"/>
  <c r="H16"/>
  <c r="H10"/>
  <c r="G16"/>
  <c r="I16" i="26"/>
  <c r="H16"/>
  <c r="G16"/>
  <c r="I16" i="27"/>
  <c r="H16"/>
  <c r="G16"/>
  <c r="G10"/>
  <c r="I16" i="28"/>
  <c r="H16"/>
  <c r="G16"/>
  <c r="G10"/>
  <c r="I16" i="29"/>
  <c r="H16"/>
  <c r="G16"/>
  <c r="I16" i="30"/>
  <c r="H16"/>
  <c r="G16"/>
  <c r="I16" i="31"/>
  <c r="H16"/>
  <c r="G16"/>
  <c r="I16" i="32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I20" i="8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I22"/>
  <c r="H23"/>
  <c r="G23"/>
  <c r="I23" i="6"/>
  <c r="H23"/>
  <c r="G23"/>
  <c r="I23" i="7"/>
  <c r="H23"/>
  <c r="G23"/>
  <c r="I23" i="8"/>
  <c r="H23"/>
  <c r="G23"/>
  <c r="I23" i="9"/>
  <c r="H23"/>
  <c r="G23"/>
  <c r="I23" i="10"/>
  <c r="H23"/>
  <c r="H22"/>
  <c r="G23"/>
  <c r="I23" i="11"/>
  <c r="H23"/>
  <c r="G23"/>
  <c r="G22"/>
  <c r="I23" i="12"/>
  <c r="H23"/>
  <c r="G23"/>
  <c r="I23" i="13"/>
  <c r="I22"/>
  <c r="H23"/>
  <c r="G23"/>
  <c r="I23" i="14"/>
  <c r="H23"/>
  <c r="H22"/>
  <c r="G23"/>
  <c r="I23" i="15"/>
  <c r="H23"/>
  <c r="G23"/>
  <c r="I23" i="16"/>
  <c r="H23"/>
  <c r="G23"/>
  <c r="I23" i="17"/>
  <c r="I22"/>
  <c r="H23"/>
  <c r="G23"/>
  <c r="I23" i="18"/>
  <c r="H23"/>
  <c r="H22"/>
  <c r="G23"/>
  <c r="I23" i="19"/>
  <c r="H23"/>
  <c r="G23"/>
  <c r="G22"/>
  <c r="I23" i="20"/>
  <c r="H23"/>
  <c r="G23"/>
  <c r="I23" i="21"/>
  <c r="I22"/>
  <c r="H23"/>
  <c r="G23"/>
  <c r="I23" i="22"/>
  <c r="H23"/>
  <c r="H22"/>
  <c r="G23"/>
  <c r="I23" i="23"/>
  <c r="H23"/>
  <c r="G23"/>
  <c r="I23" i="24"/>
  <c r="H23"/>
  <c r="G23"/>
  <c r="I23" i="25"/>
  <c r="H23"/>
  <c r="G23"/>
  <c r="I23" i="26"/>
  <c r="H23"/>
  <c r="G23"/>
  <c r="I23" i="27"/>
  <c r="H23"/>
  <c r="G23"/>
  <c r="I23" i="28"/>
  <c r="H23"/>
  <c r="G23"/>
  <c r="I23" i="29"/>
  <c r="H23"/>
  <c r="G23"/>
  <c r="I23" i="30"/>
  <c r="H23"/>
  <c r="H22"/>
  <c r="G23"/>
  <c r="I23" i="31"/>
  <c r="H23"/>
  <c r="G23"/>
  <c r="G22"/>
  <c r="I23" i="32"/>
  <c r="H23"/>
  <c r="G23"/>
  <c r="I26" i="5"/>
  <c r="H26"/>
  <c r="G26"/>
  <c r="I26" i="6"/>
  <c r="H26"/>
  <c r="G26"/>
  <c r="I26" i="7"/>
  <c r="H26"/>
  <c r="G26"/>
  <c r="I26" i="8"/>
  <c r="H26"/>
  <c r="G26"/>
  <c r="I26" i="9"/>
  <c r="H26"/>
  <c r="G26"/>
  <c r="I26" i="10"/>
  <c r="H26"/>
  <c r="G26"/>
  <c r="I26" i="11"/>
  <c r="H26"/>
  <c r="G26"/>
  <c r="I26" i="12"/>
  <c r="H26"/>
  <c r="G26"/>
  <c r="I26" i="13"/>
  <c r="H26"/>
  <c r="G26"/>
  <c r="I26" i="14"/>
  <c r="H26"/>
  <c r="G26"/>
  <c r="I26" i="15"/>
  <c r="H26"/>
  <c r="G26"/>
  <c r="I26" i="16"/>
  <c r="H26"/>
  <c r="G26"/>
  <c r="I26" i="17"/>
  <c r="H26"/>
  <c r="G26"/>
  <c r="I26" i="18"/>
  <c r="H26"/>
  <c r="G26"/>
  <c r="I26" i="19"/>
  <c r="H26"/>
  <c r="G26"/>
  <c r="I26" i="20"/>
  <c r="H26"/>
  <c r="G26"/>
  <c r="G22"/>
  <c r="I26" i="21"/>
  <c r="H26"/>
  <c r="G26"/>
  <c r="I26" i="22"/>
  <c r="I22"/>
  <c r="H26"/>
  <c r="G26"/>
  <c r="I26" i="23"/>
  <c r="H26"/>
  <c r="G26"/>
  <c r="I26" i="24"/>
  <c r="H26"/>
  <c r="G26"/>
  <c r="I26" i="25"/>
  <c r="H26"/>
  <c r="G26"/>
  <c r="I26" i="26"/>
  <c r="H26"/>
  <c r="G26"/>
  <c r="I26" i="27"/>
  <c r="H26"/>
  <c r="G26"/>
  <c r="I26" i="28"/>
  <c r="H26"/>
  <c r="G26"/>
  <c r="I26" i="29"/>
  <c r="H26"/>
  <c r="G26"/>
  <c r="I26" i="30"/>
  <c r="H26"/>
  <c r="G26"/>
  <c r="I26" i="31"/>
  <c r="H26"/>
  <c r="G26"/>
  <c r="I26" i="32"/>
  <c r="H26"/>
  <c r="G26"/>
  <c r="I28" i="5"/>
  <c r="H28"/>
  <c r="G28"/>
  <c r="I28" i="6"/>
  <c r="H28"/>
  <c r="G28"/>
  <c r="G22"/>
  <c r="I28" i="7"/>
  <c r="I22"/>
  <c r="H28"/>
  <c r="G28"/>
  <c r="I28" i="8"/>
  <c r="I22"/>
  <c r="H28"/>
  <c r="H22"/>
  <c r="G28"/>
  <c r="I28" i="9"/>
  <c r="H28"/>
  <c r="G28"/>
  <c r="G22"/>
  <c r="I28" i="10"/>
  <c r="I22"/>
  <c r="H28"/>
  <c r="G28"/>
  <c r="I28" i="11"/>
  <c r="H28"/>
  <c r="G28"/>
  <c r="I28" i="12"/>
  <c r="I22"/>
  <c r="H28"/>
  <c r="H22"/>
  <c r="G28"/>
  <c r="I28" i="13"/>
  <c r="H28"/>
  <c r="H22"/>
  <c r="G28"/>
  <c r="I28" i="14"/>
  <c r="H28"/>
  <c r="G28"/>
  <c r="G22"/>
  <c r="I28" i="15"/>
  <c r="H28"/>
  <c r="G28"/>
  <c r="I28" i="16"/>
  <c r="H28"/>
  <c r="G28"/>
  <c r="I28" i="17"/>
  <c r="H28"/>
  <c r="H22"/>
  <c r="G28"/>
  <c r="I28" i="18"/>
  <c r="H28"/>
  <c r="G28"/>
  <c r="G22"/>
  <c r="I28" i="19"/>
  <c r="H28"/>
  <c r="G28"/>
  <c r="I28" i="20"/>
  <c r="H28"/>
  <c r="G28"/>
  <c r="I28" i="21"/>
  <c r="H28"/>
  <c r="G28"/>
  <c r="I28" i="22"/>
  <c r="H28"/>
  <c r="G28"/>
  <c r="G22"/>
  <c r="I28" i="23"/>
  <c r="H28"/>
  <c r="G28"/>
  <c r="I28" i="24"/>
  <c r="H28"/>
  <c r="G28"/>
  <c r="I28" i="25"/>
  <c r="H28"/>
  <c r="G28"/>
  <c r="I28" i="26"/>
  <c r="H28"/>
  <c r="G28"/>
  <c r="I28" i="27"/>
  <c r="H28"/>
  <c r="G28"/>
  <c r="I28" i="28"/>
  <c r="H28"/>
  <c r="G28"/>
  <c r="I28" i="29"/>
  <c r="H28"/>
  <c r="H22"/>
  <c r="G28"/>
  <c r="I28" i="30"/>
  <c r="H28"/>
  <c r="G28"/>
  <c r="I28" i="31"/>
  <c r="H28"/>
  <c r="G28"/>
  <c r="I28" i="32"/>
  <c r="H28"/>
  <c r="G28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/>
  <c r="H35" i="6"/>
  <c r="I35"/>
  <c r="H35" i="7"/>
  <c r="I35"/>
  <c r="I34"/>
  <c r="H35" i="8"/>
  <c r="I35"/>
  <c r="H35" i="9"/>
  <c r="I35"/>
  <c r="H35" i="10"/>
  <c r="I35"/>
  <c r="H35" i="11"/>
  <c r="I35"/>
  <c r="H35" i="12"/>
  <c r="I35"/>
  <c r="H35" i="13"/>
  <c r="I35"/>
  <c r="I34"/>
  <c r="H35" i="14"/>
  <c r="I35"/>
  <c r="H35" i="15"/>
  <c r="I35"/>
  <c r="I34"/>
  <c r="H35" i="16"/>
  <c r="I35"/>
  <c r="H35" i="17"/>
  <c r="I35"/>
  <c r="I34"/>
  <c r="H35" i="18"/>
  <c r="I35"/>
  <c r="H35" i="19"/>
  <c r="I35"/>
  <c r="H35" i="20"/>
  <c r="I35"/>
  <c r="H35" i="21"/>
  <c r="I35"/>
  <c r="I34"/>
  <c r="H35" i="22"/>
  <c r="I35"/>
  <c r="H35" i="23"/>
  <c r="I35"/>
  <c r="I34"/>
  <c r="H35" i="24"/>
  <c r="I35"/>
  <c r="H35" i="25"/>
  <c r="I35"/>
  <c r="I34"/>
  <c r="H35" i="26"/>
  <c r="I35"/>
  <c r="H35" i="27"/>
  <c r="I35"/>
  <c r="I34"/>
  <c r="H35" i="28"/>
  <c r="I35"/>
  <c r="H35" i="29"/>
  <c r="I35"/>
  <c r="H35" i="30"/>
  <c r="I35"/>
  <c r="H35" i="31"/>
  <c r="I35"/>
  <c r="H35" i="32"/>
  <c r="I35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/>
  <c r="H38" i="6"/>
  <c r="I38"/>
  <c r="H38" i="7"/>
  <c r="I38"/>
  <c r="H38" i="8"/>
  <c r="I38"/>
  <c r="H38" i="9"/>
  <c r="I38"/>
  <c r="H38" i="10"/>
  <c r="I38"/>
  <c r="H38" i="11"/>
  <c r="I38"/>
  <c r="H38" i="12"/>
  <c r="I38"/>
  <c r="H38" i="13"/>
  <c r="I38"/>
  <c r="H38" i="14"/>
  <c r="I38"/>
  <c r="H38" i="15"/>
  <c r="I38"/>
  <c r="H38" i="16"/>
  <c r="I38"/>
  <c r="H38" i="17"/>
  <c r="I38"/>
  <c r="H38" i="18"/>
  <c r="I38"/>
  <c r="H38" i="19"/>
  <c r="I38"/>
  <c r="H38" i="20"/>
  <c r="I38"/>
  <c r="H38" i="21"/>
  <c r="I38"/>
  <c r="H38" i="22"/>
  <c r="I38"/>
  <c r="H38" i="23"/>
  <c r="I38"/>
  <c r="H38" i="24"/>
  <c r="I38"/>
  <c r="H38" i="25"/>
  <c r="I38"/>
  <c r="H38" i="26"/>
  <c r="I38"/>
  <c r="H38" i="27"/>
  <c r="I38"/>
  <c r="H38" i="28"/>
  <c r="I38"/>
  <c r="H38" i="29"/>
  <c r="I38"/>
  <c r="H38" i="30"/>
  <c r="I38"/>
  <c r="H38" i="31"/>
  <c r="I38"/>
  <c r="H38" i="32"/>
  <c r="I38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H40"/>
  <c r="G40"/>
  <c r="I40" i="6"/>
  <c r="H40"/>
  <c r="G40"/>
  <c r="I40" i="7"/>
  <c r="H40"/>
  <c r="G40"/>
  <c r="I40" i="8"/>
  <c r="H40"/>
  <c r="G40"/>
  <c r="I40" i="9"/>
  <c r="H40"/>
  <c r="G40"/>
  <c r="I40" i="10"/>
  <c r="H40"/>
  <c r="G40"/>
  <c r="I40" i="11"/>
  <c r="H40"/>
  <c r="G40"/>
  <c r="I40" i="12"/>
  <c r="H40"/>
  <c r="G40"/>
  <c r="I40" i="13"/>
  <c r="H40"/>
  <c r="G40"/>
  <c r="I40" i="14"/>
  <c r="H40"/>
  <c r="G40"/>
  <c r="I40" i="15"/>
  <c r="H40"/>
  <c r="G40"/>
  <c r="I40" i="16"/>
  <c r="I34"/>
  <c r="H40"/>
  <c r="G40"/>
  <c r="I40" i="17"/>
  <c r="H40"/>
  <c r="G40"/>
  <c r="I40" i="18"/>
  <c r="H40"/>
  <c r="G40"/>
  <c r="I40" i="19"/>
  <c r="H40"/>
  <c r="G40"/>
  <c r="I40" i="20"/>
  <c r="H40"/>
  <c r="G40"/>
  <c r="I40" i="21"/>
  <c r="H40"/>
  <c r="G40"/>
  <c r="I40" i="22"/>
  <c r="H40"/>
  <c r="G40"/>
  <c r="I40" i="23"/>
  <c r="H40"/>
  <c r="G40"/>
  <c r="I40" i="24"/>
  <c r="H40"/>
  <c r="G40"/>
  <c r="I40" i="25"/>
  <c r="H40"/>
  <c r="G40"/>
  <c r="I40" i="26"/>
  <c r="H40"/>
  <c r="G40"/>
  <c r="I40" i="27"/>
  <c r="H40"/>
  <c r="G40"/>
  <c r="I40" i="28"/>
  <c r="H40"/>
  <c r="G40"/>
  <c r="I40" i="29"/>
  <c r="H40"/>
  <c r="G40"/>
  <c r="I40" i="30"/>
  <c r="H40"/>
  <c r="G40"/>
  <c r="I40" i="31"/>
  <c r="H40"/>
  <c r="G40"/>
  <c r="I40" i="32"/>
  <c r="H40"/>
  <c r="G40"/>
  <c r="H43" i="5"/>
  <c r="I43"/>
  <c r="H43" i="6"/>
  <c r="I43"/>
  <c r="H43" i="7"/>
  <c r="I43"/>
  <c r="H43" i="8"/>
  <c r="I43"/>
  <c r="H43" i="9"/>
  <c r="I43"/>
  <c r="H43" i="10"/>
  <c r="I43"/>
  <c r="H43" i="11"/>
  <c r="I43"/>
  <c r="H43" i="12"/>
  <c r="I43"/>
  <c r="H43" i="13"/>
  <c r="I43"/>
  <c r="H43" i="14"/>
  <c r="I43"/>
  <c r="H43" i="15"/>
  <c r="I43"/>
  <c r="H43" i="16"/>
  <c r="I43"/>
  <c r="H43" i="17"/>
  <c r="I43"/>
  <c r="H43" i="18"/>
  <c r="I43"/>
  <c r="H43" i="19"/>
  <c r="I43"/>
  <c r="H43" i="20"/>
  <c r="I43"/>
  <c r="H43" i="21"/>
  <c r="I43"/>
  <c r="H43" i="22"/>
  <c r="I43"/>
  <c r="H43" i="23"/>
  <c r="I43"/>
  <c r="H43" i="24"/>
  <c r="I43"/>
  <c r="H43" i="25"/>
  <c r="I43"/>
  <c r="H43" i="26"/>
  <c r="I43"/>
  <c r="H43" i="27"/>
  <c r="I43"/>
  <c r="H43" i="28"/>
  <c r="I43"/>
  <c r="H43" i="29"/>
  <c r="I43"/>
  <c r="H43" i="30"/>
  <c r="I43"/>
  <c r="H43" i="31"/>
  <c r="I43"/>
  <c r="H43" i="32"/>
  <c r="I43"/>
  <c r="G43" i="5"/>
  <c r="G43" i="6"/>
  <c r="G43" i="7"/>
  <c r="G43" i="8"/>
  <c r="G43" i="9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/>
  <c r="H48" i="6"/>
  <c r="I48"/>
  <c r="H48" i="7"/>
  <c r="I48"/>
  <c r="H48" i="8"/>
  <c r="I48"/>
  <c r="H48" i="9"/>
  <c r="I48"/>
  <c r="H48" i="10"/>
  <c r="I48"/>
  <c r="H48" i="11"/>
  <c r="I48"/>
  <c r="H48" i="12"/>
  <c r="I48"/>
  <c r="H48" i="13"/>
  <c r="I48"/>
  <c r="H48" i="14"/>
  <c r="I48"/>
  <c r="H48" i="15"/>
  <c r="I48"/>
  <c r="H48" i="16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I48"/>
  <c r="H46" i="5"/>
  <c r="I46"/>
  <c r="H46" i="6"/>
  <c r="I46"/>
  <c r="H46" i="7"/>
  <c r="I46"/>
  <c r="H46" i="8"/>
  <c r="I46"/>
  <c r="H46" i="9"/>
  <c r="I46"/>
  <c r="H46" i="10"/>
  <c r="I46"/>
  <c r="H46" i="11"/>
  <c r="I46"/>
  <c r="I34"/>
  <c r="H46" i="12"/>
  <c r="I46"/>
  <c r="H46" i="13"/>
  <c r="I46"/>
  <c r="H46" i="14"/>
  <c r="I46"/>
  <c r="I34"/>
  <c r="H46" i="15"/>
  <c r="I46"/>
  <c r="H46" i="16"/>
  <c r="I46"/>
  <c r="H46" i="17"/>
  <c r="I46"/>
  <c r="H46" i="18"/>
  <c r="I46"/>
  <c r="H46" i="19"/>
  <c r="I46"/>
  <c r="H46" i="20"/>
  <c r="I46"/>
  <c r="H46" i="21"/>
  <c r="I46"/>
  <c r="H46" i="22"/>
  <c r="H34"/>
  <c r="I46"/>
  <c r="H46" i="23"/>
  <c r="I46"/>
  <c r="H46" i="24"/>
  <c r="I46"/>
  <c r="H46" i="25"/>
  <c r="H34"/>
  <c r="I46"/>
  <c r="H46" i="26"/>
  <c r="I46"/>
  <c r="H46" i="27"/>
  <c r="I46"/>
  <c r="H46" i="28"/>
  <c r="I46"/>
  <c r="H46" i="29"/>
  <c r="I46"/>
  <c r="H46" i="30"/>
  <c r="I46"/>
  <c r="H46" i="31"/>
  <c r="I46"/>
  <c r="H46" i="32"/>
  <c r="I46"/>
  <c r="G46" i="5"/>
  <c r="G34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48" i="21"/>
  <c r="G48" i="22"/>
  <c r="G48" i="23"/>
  <c r="G48" i="24"/>
  <c r="G48" i="25"/>
  <c r="G48" i="26"/>
  <c r="G48" i="27"/>
  <c r="G48" i="28"/>
  <c r="G48" i="29"/>
  <c r="G48" i="30"/>
  <c r="G48" i="31"/>
  <c r="G48" i="32"/>
  <c r="I53" i="5"/>
  <c r="H53"/>
  <c r="G53"/>
  <c r="I53" i="6"/>
  <c r="H53"/>
  <c r="G53"/>
  <c r="I53" i="7"/>
  <c r="H53"/>
  <c r="G53"/>
  <c r="I53" i="8"/>
  <c r="H53"/>
  <c r="G53"/>
  <c r="I53" i="9"/>
  <c r="I50"/>
  <c r="H53"/>
  <c r="G53"/>
  <c r="I53" i="10"/>
  <c r="H53"/>
  <c r="G53"/>
  <c r="I53" i="11"/>
  <c r="H53"/>
  <c r="G53"/>
  <c r="I53" i="12"/>
  <c r="H53"/>
  <c r="G53"/>
  <c r="I53" i="13"/>
  <c r="H53"/>
  <c r="G53"/>
  <c r="G50"/>
  <c r="I53" i="14"/>
  <c r="H53"/>
  <c r="H50"/>
  <c r="G53"/>
  <c r="I53" i="15"/>
  <c r="H53"/>
  <c r="G53"/>
  <c r="I53" i="16"/>
  <c r="H53"/>
  <c r="G53"/>
  <c r="I53" i="17"/>
  <c r="H53"/>
  <c r="G53"/>
  <c r="I53" i="18"/>
  <c r="H53"/>
  <c r="G53"/>
  <c r="I53" i="19"/>
  <c r="H53"/>
  <c r="G53"/>
  <c r="I53" i="20"/>
  <c r="H53"/>
  <c r="G53"/>
  <c r="I53" i="21"/>
  <c r="H53"/>
  <c r="G53"/>
  <c r="I53" i="22"/>
  <c r="H53"/>
  <c r="G53"/>
  <c r="I53" i="23"/>
  <c r="H53"/>
  <c r="G53"/>
  <c r="G50"/>
  <c r="I53" i="24"/>
  <c r="H53"/>
  <c r="G53"/>
  <c r="I53" i="25"/>
  <c r="H53"/>
  <c r="G53"/>
  <c r="I53" i="26"/>
  <c r="H53"/>
  <c r="G53"/>
  <c r="I53" i="27"/>
  <c r="I50"/>
  <c r="H53"/>
  <c r="G53"/>
  <c r="I53" i="28"/>
  <c r="H53"/>
  <c r="G53"/>
  <c r="I53" i="29"/>
  <c r="H53"/>
  <c r="G53"/>
  <c r="I53" i="30"/>
  <c r="H53"/>
  <c r="G53"/>
  <c r="I53" i="31"/>
  <c r="H53"/>
  <c r="G53"/>
  <c r="G50"/>
  <c r="I53" i="32"/>
  <c r="H53"/>
  <c r="G53"/>
  <c r="H51" i="5"/>
  <c r="H50"/>
  <c r="I51"/>
  <c r="H51" i="6"/>
  <c r="I51"/>
  <c r="I50"/>
  <c r="H51" i="7"/>
  <c r="I51"/>
  <c r="I50"/>
  <c r="H51" i="8"/>
  <c r="I51"/>
  <c r="I50"/>
  <c r="H51" i="9"/>
  <c r="H50"/>
  <c r="I51"/>
  <c r="H51" i="10"/>
  <c r="H50"/>
  <c r="I51"/>
  <c r="I50"/>
  <c r="H51" i="11"/>
  <c r="I51"/>
  <c r="H51" i="12"/>
  <c r="I51"/>
  <c r="I50"/>
  <c r="H51" i="13"/>
  <c r="H50"/>
  <c r="I51"/>
  <c r="I50"/>
  <c r="H51" i="14"/>
  <c r="I51"/>
  <c r="H51" i="15"/>
  <c r="H50"/>
  <c r="I51"/>
  <c r="H51" i="16"/>
  <c r="H50"/>
  <c r="I51"/>
  <c r="I50"/>
  <c r="H51" i="17"/>
  <c r="H50"/>
  <c r="I51"/>
  <c r="H51" i="18"/>
  <c r="I51"/>
  <c r="I50"/>
  <c r="H51" i="19"/>
  <c r="H50"/>
  <c r="I51"/>
  <c r="H51" i="20"/>
  <c r="H50"/>
  <c r="I51"/>
  <c r="I50"/>
  <c r="H51" i="21"/>
  <c r="I51"/>
  <c r="H51" i="22"/>
  <c r="I51"/>
  <c r="I50"/>
  <c r="H51" i="23"/>
  <c r="H50"/>
  <c r="I51"/>
  <c r="H51" i="24"/>
  <c r="I51"/>
  <c r="H51" i="25"/>
  <c r="H50"/>
  <c r="I51"/>
  <c r="H51" i="26"/>
  <c r="I51"/>
  <c r="H51" i="27"/>
  <c r="H50"/>
  <c r="I51"/>
  <c r="H51" i="28"/>
  <c r="H50"/>
  <c r="I51"/>
  <c r="I50"/>
  <c r="H51" i="29"/>
  <c r="H50"/>
  <c r="I51"/>
  <c r="H51" i="30"/>
  <c r="I51"/>
  <c r="H51" i="31"/>
  <c r="H50"/>
  <c r="I51"/>
  <c r="H51" i="32"/>
  <c r="I51"/>
  <c r="I50"/>
  <c r="G51" i="5"/>
  <c r="G50"/>
  <c r="G51" i="6"/>
  <c r="G51" i="7"/>
  <c r="G51" i="8"/>
  <c r="G50"/>
  <c r="G51" i="9"/>
  <c r="G50"/>
  <c r="G51" i="10"/>
  <c r="G51" i="11"/>
  <c r="G51" i="12"/>
  <c r="G50"/>
  <c r="G51" i="13"/>
  <c r="G51" i="14"/>
  <c r="G51" i="15"/>
  <c r="G51" i="16"/>
  <c r="G50"/>
  <c r="G51" i="17"/>
  <c r="G51" i="18"/>
  <c r="G51" i="19"/>
  <c r="G51" i="20"/>
  <c r="G51" i="21"/>
  <c r="G51" i="22"/>
  <c r="G50"/>
  <c r="G51" i="23"/>
  <c r="G51" i="24"/>
  <c r="G50"/>
  <c r="G51" i="25"/>
  <c r="G51" i="26"/>
  <c r="G51" i="27"/>
  <c r="G51" i="28"/>
  <c r="G50"/>
  <c r="G51" i="29"/>
  <c r="G51" i="30"/>
  <c r="G51" i="31"/>
  <c r="G51" i="32"/>
  <c r="G50"/>
  <c r="I50" i="25"/>
  <c r="H56" i="5"/>
  <c r="I56"/>
  <c r="H56" i="6"/>
  <c r="I56"/>
  <c r="H56" i="7"/>
  <c r="I56"/>
  <c r="H56" i="8"/>
  <c r="H55"/>
  <c r="I56"/>
  <c r="H56" i="9"/>
  <c r="I56"/>
  <c r="H56" i="10"/>
  <c r="I56"/>
  <c r="H56" i="11"/>
  <c r="I56"/>
  <c r="H56" i="12"/>
  <c r="I56"/>
  <c r="H56" i="13"/>
  <c r="I56"/>
  <c r="H56" i="14"/>
  <c r="H55"/>
  <c r="I56"/>
  <c r="H56" i="15"/>
  <c r="I56"/>
  <c r="H56" i="16"/>
  <c r="H55"/>
  <c r="I56"/>
  <c r="H56" i="17"/>
  <c r="I56"/>
  <c r="H56" i="18"/>
  <c r="I56"/>
  <c r="H56" i="19"/>
  <c r="I56"/>
  <c r="H56" i="20"/>
  <c r="H55"/>
  <c r="I56"/>
  <c r="H56" i="21"/>
  <c r="I56"/>
  <c r="H56" i="22"/>
  <c r="H55"/>
  <c r="I56"/>
  <c r="H56" i="23"/>
  <c r="I56"/>
  <c r="H56" i="24"/>
  <c r="I56"/>
  <c r="H56" i="25"/>
  <c r="I56"/>
  <c r="H56" i="26"/>
  <c r="I56"/>
  <c r="H56" i="27"/>
  <c r="I56"/>
  <c r="H56" i="28"/>
  <c r="I56"/>
  <c r="H56" i="29"/>
  <c r="I56"/>
  <c r="H56" i="30"/>
  <c r="I56"/>
  <c r="H56" i="31"/>
  <c r="I56"/>
  <c r="H56" i="32"/>
  <c r="H55"/>
  <c r="I56"/>
  <c r="G56" i="5"/>
  <c r="G56" i="6"/>
  <c r="G56" i="7"/>
  <c r="G55"/>
  <c r="G56" i="8"/>
  <c r="G56" i="9"/>
  <c r="G56" i="10"/>
  <c r="G56" i="11"/>
  <c r="G55"/>
  <c r="G56" i="12"/>
  <c r="G56" i="13"/>
  <c r="G56" i="14"/>
  <c r="G56" i="15"/>
  <c r="G56" i="16"/>
  <c r="G56" i="17"/>
  <c r="G56" i="18"/>
  <c r="G56" i="19"/>
  <c r="G55"/>
  <c r="G56" i="20"/>
  <c r="G56" i="21"/>
  <c r="G56" i="22"/>
  <c r="G56" i="23"/>
  <c r="G56" i="24"/>
  <c r="G56" i="25"/>
  <c r="G56" i="26"/>
  <c r="G56" i="27"/>
  <c r="G55"/>
  <c r="G56" i="28"/>
  <c r="G56" i="29"/>
  <c r="G56" i="30"/>
  <c r="G56" i="31"/>
  <c r="G55"/>
  <c r="G56" i="32"/>
  <c r="H58" i="5"/>
  <c r="I58"/>
  <c r="H58" i="6"/>
  <c r="I58"/>
  <c r="H58" i="7"/>
  <c r="I58"/>
  <c r="H58" i="8"/>
  <c r="I58"/>
  <c r="H58" i="9"/>
  <c r="I58"/>
  <c r="H58" i="10"/>
  <c r="I58"/>
  <c r="H58" i="11"/>
  <c r="I58"/>
  <c r="H58" i="12"/>
  <c r="I58"/>
  <c r="H58" i="13"/>
  <c r="I58"/>
  <c r="H58" i="14"/>
  <c r="I58"/>
  <c r="H58" i="15"/>
  <c r="I58"/>
  <c r="H58" i="16"/>
  <c r="I58"/>
  <c r="H58" i="17"/>
  <c r="I58"/>
  <c r="H58" i="18"/>
  <c r="I58"/>
  <c r="H58" i="19"/>
  <c r="I58"/>
  <c r="H58" i="20"/>
  <c r="I58"/>
  <c r="H58" i="21"/>
  <c r="I58"/>
  <c r="H58" i="22"/>
  <c r="I58"/>
  <c r="H58" i="23"/>
  <c r="I58"/>
  <c r="H58" i="24"/>
  <c r="I58"/>
  <c r="H58" i="25"/>
  <c r="I58"/>
  <c r="H58" i="26"/>
  <c r="I58"/>
  <c r="H58" i="27"/>
  <c r="I58"/>
  <c r="H58" i="28"/>
  <c r="I58"/>
  <c r="H58" i="29"/>
  <c r="I58"/>
  <c r="H58" i="30"/>
  <c r="I58"/>
  <c r="H58" i="31"/>
  <c r="I58"/>
  <c r="H58" i="32"/>
  <c r="I58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/>
  <c r="H65" i="6"/>
  <c r="I65"/>
  <c r="H65" i="7"/>
  <c r="I65"/>
  <c r="H65" i="8"/>
  <c r="I65"/>
  <c r="H65" i="9"/>
  <c r="I65"/>
  <c r="H65" i="10"/>
  <c r="I65"/>
  <c r="H65" i="11"/>
  <c r="I65"/>
  <c r="H65" i="12"/>
  <c r="I65"/>
  <c r="H65" i="13"/>
  <c r="I65"/>
  <c r="H65" i="14"/>
  <c r="I65"/>
  <c r="H65" i="15"/>
  <c r="I65"/>
  <c r="H65" i="16"/>
  <c r="I65"/>
  <c r="H65" i="17"/>
  <c r="I65"/>
  <c r="H65" i="18"/>
  <c r="I65"/>
  <c r="H65" i="19"/>
  <c r="I65"/>
  <c r="H65" i="20"/>
  <c r="I65"/>
  <c r="H65" i="21"/>
  <c r="I65"/>
  <c r="H65" i="22"/>
  <c r="I65"/>
  <c r="H65" i="23"/>
  <c r="I65"/>
  <c r="H65" i="24"/>
  <c r="I65"/>
  <c r="H65" i="25"/>
  <c r="I65"/>
  <c r="H65" i="26"/>
  <c r="I65"/>
  <c r="H65" i="27"/>
  <c r="I65"/>
  <c r="H65" i="28"/>
  <c r="I65"/>
  <c r="H65" i="29"/>
  <c r="I65"/>
  <c r="H65" i="30"/>
  <c r="I65"/>
  <c r="H65" i="31"/>
  <c r="I65"/>
  <c r="H65" i="32"/>
  <c r="I65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/>
  <c r="H68" i="6"/>
  <c r="I68"/>
  <c r="H68" i="7"/>
  <c r="I68"/>
  <c r="H68" i="8"/>
  <c r="I68"/>
  <c r="H68" i="9"/>
  <c r="I68"/>
  <c r="H68" i="10"/>
  <c r="I68"/>
  <c r="H68" i="11"/>
  <c r="I68"/>
  <c r="H68" i="12"/>
  <c r="I68"/>
  <c r="H68" i="13"/>
  <c r="I68"/>
  <c r="H68" i="14"/>
  <c r="I68"/>
  <c r="H68" i="15"/>
  <c r="I68"/>
  <c r="H68" i="16"/>
  <c r="I68"/>
  <c r="H68" i="17"/>
  <c r="I68"/>
  <c r="H68" i="18"/>
  <c r="I68"/>
  <c r="H68" i="19"/>
  <c r="I68"/>
  <c r="H68" i="20"/>
  <c r="I68"/>
  <c r="H68" i="21"/>
  <c r="I68"/>
  <c r="H68" i="22"/>
  <c r="I68"/>
  <c r="H68" i="23"/>
  <c r="I68"/>
  <c r="H68" i="24"/>
  <c r="I68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/>
  <c r="H74" i="6"/>
  <c r="I74"/>
  <c r="H74" i="7"/>
  <c r="I74"/>
  <c r="H74" i="8"/>
  <c r="I74"/>
  <c r="H74" i="9"/>
  <c r="I74"/>
  <c r="H74" i="10"/>
  <c r="I74"/>
  <c r="H74" i="11"/>
  <c r="I74"/>
  <c r="H74" i="12"/>
  <c r="I74"/>
  <c r="H74" i="13"/>
  <c r="I74"/>
  <c r="H74" i="14"/>
  <c r="I74"/>
  <c r="H74" i="15"/>
  <c r="I74"/>
  <c r="H74" i="16"/>
  <c r="I74"/>
  <c r="H74" i="17"/>
  <c r="I74"/>
  <c r="H74" i="18"/>
  <c r="I74"/>
  <c r="H74" i="19"/>
  <c r="I74"/>
  <c r="H74" i="20"/>
  <c r="I74"/>
  <c r="H74" i="2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I86"/>
  <c r="H86" i="6"/>
  <c r="I86"/>
  <c r="H86" i="7"/>
  <c r="I86"/>
  <c r="H86" i="8"/>
  <c r="I86"/>
  <c r="H86" i="9"/>
  <c r="I86"/>
  <c r="H86" i="10"/>
  <c r="I86"/>
  <c r="H86" i="11"/>
  <c r="I86"/>
  <c r="H86" i="12"/>
  <c r="I86"/>
  <c r="H86" i="13"/>
  <c r="I86"/>
  <c r="H86" i="14"/>
  <c r="I86"/>
  <c r="H86" i="15"/>
  <c r="I86"/>
  <c r="H86" i="16"/>
  <c r="I86"/>
  <c r="H86" i="17"/>
  <c r="I86"/>
  <c r="H86" i="18"/>
  <c r="I86"/>
  <c r="H86" i="19"/>
  <c r="I86"/>
  <c r="H86" i="20"/>
  <c r="I86"/>
  <c r="H86" i="21"/>
  <c r="I86"/>
  <c r="H86" i="22"/>
  <c r="I86"/>
  <c r="H86" i="23"/>
  <c r="I86"/>
  <c r="H86" i="24"/>
  <c r="I86"/>
  <c r="H86" i="25"/>
  <c r="I86"/>
  <c r="H86" i="26"/>
  <c r="I86"/>
  <c r="H86" i="27"/>
  <c r="I86"/>
  <c r="H86" i="28"/>
  <c r="I86"/>
  <c r="H86" i="29"/>
  <c r="I86"/>
  <c r="H86" i="30"/>
  <c r="I86"/>
  <c r="H86" i="31"/>
  <c r="I86"/>
  <c r="H86" i="32"/>
  <c r="I86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I93" i="5"/>
  <c r="H93" i="6"/>
  <c r="I93"/>
  <c r="H93" i="7"/>
  <c r="H55"/>
  <c r="I93"/>
  <c r="H93" i="8"/>
  <c r="I93"/>
  <c r="H93" i="9"/>
  <c r="H55"/>
  <c r="I93"/>
  <c r="H93" i="10"/>
  <c r="I93"/>
  <c r="I55"/>
  <c r="H93" i="11"/>
  <c r="H55"/>
  <c r="I93"/>
  <c r="H93" i="12"/>
  <c r="H55"/>
  <c r="H134"/>
  <c r="I93"/>
  <c r="H93" i="13"/>
  <c r="I93"/>
  <c r="H93" i="14"/>
  <c r="I93"/>
  <c r="H93" i="15"/>
  <c r="H55"/>
  <c r="I93"/>
  <c r="H93" i="16"/>
  <c r="I93"/>
  <c r="H93" i="17"/>
  <c r="H55"/>
  <c r="I93"/>
  <c r="H93" i="18"/>
  <c r="I93"/>
  <c r="H93" i="19"/>
  <c r="H55"/>
  <c r="I93"/>
  <c r="H93" i="20"/>
  <c r="I93"/>
  <c r="H93" i="21"/>
  <c r="H55"/>
  <c r="I93"/>
  <c r="H93" i="22"/>
  <c r="I93"/>
  <c r="H93" i="23"/>
  <c r="H55"/>
  <c r="I93"/>
  <c r="H93" i="24"/>
  <c r="I93"/>
  <c r="H93" i="25"/>
  <c r="I93"/>
  <c r="H93" i="26"/>
  <c r="I93"/>
  <c r="H93" i="27"/>
  <c r="I93"/>
  <c r="H93" i="28"/>
  <c r="I93"/>
  <c r="I55"/>
  <c r="H93" i="29"/>
  <c r="H55"/>
  <c r="I93"/>
  <c r="H93" i="30"/>
  <c r="I93"/>
  <c r="I55"/>
  <c r="H93" i="31"/>
  <c r="H55"/>
  <c r="I93"/>
  <c r="H93" i="32"/>
  <c r="I93"/>
  <c r="G93" i="6"/>
  <c r="G93" i="7"/>
  <c r="G93" i="8"/>
  <c r="G93" i="9"/>
  <c r="G55"/>
  <c r="G93" i="10"/>
  <c r="G93" i="11"/>
  <c r="G93" i="12"/>
  <c r="G93" i="13"/>
  <c r="G55"/>
  <c r="G93" i="14"/>
  <c r="G93" i="15"/>
  <c r="G93" i="16"/>
  <c r="G93" i="17"/>
  <c r="G55"/>
  <c r="G93" i="18"/>
  <c r="G93" i="19"/>
  <c r="G93" i="20"/>
  <c r="G93" i="21"/>
  <c r="G55"/>
  <c r="G93" i="22"/>
  <c r="G93" i="23"/>
  <c r="G93" i="24"/>
  <c r="G93" i="25"/>
  <c r="G93" i="26"/>
  <c r="G93" i="27"/>
  <c r="G93" i="28"/>
  <c r="G93" i="29"/>
  <c r="G55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H104"/>
  <c r="G104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I109" i="5"/>
  <c r="H109"/>
  <c r="G109"/>
  <c r="G108"/>
  <c r="I109" i="6"/>
  <c r="H109"/>
  <c r="G109"/>
  <c r="I109" i="7"/>
  <c r="H109"/>
  <c r="G109"/>
  <c r="I109" i="8"/>
  <c r="H109"/>
  <c r="G109"/>
  <c r="I109" i="9"/>
  <c r="H109"/>
  <c r="G109"/>
  <c r="I109" i="10"/>
  <c r="H109"/>
  <c r="G109"/>
  <c r="I109" i="11"/>
  <c r="I108"/>
  <c r="H109"/>
  <c r="G109"/>
  <c r="I109" i="12"/>
  <c r="H109"/>
  <c r="G109"/>
  <c r="I109" i="13"/>
  <c r="H109"/>
  <c r="G109"/>
  <c r="I109" i="14"/>
  <c r="H109"/>
  <c r="G109"/>
  <c r="I109" i="15"/>
  <c r="I108"/>
  <c r="H109"/>
  <c r="G109"/>
  <c r="I109" i="16"/>
  <c r="H109"/>
  <c r="H108"/>
  <c r="G109"/>
  <c r="I109" i="17"/>
  <c r="H109"/>
  <c r="G109"/>
  <c r="G108"/>
  <c r="I109" i="18"/>
  <c r="H109"/>
  <c r="G109"/>
  <c r="I109" i="19"/>
  <c r="H109"/>
  <c r="G109"/>
  <c r="I109" i="20"/>
  <c r="H109"/>
  <c r="H108"/>
  <c r="G109"/>
  <c r="I109" i="21"/>
  <c r="H109"/>
  <c r="G109"/>
  <c r="G108"/>
  <c r="I109" i="22"/>
  <c r="H109"/>
  <c r="G109"/>
  <c r="I109" i="23"/>
  <c r="I108"/>
  <c r="H109"/>
  <c r="G109"/>
  <c r="I109" i="24"/>
  <c r="H109"/>
  <c r="G109"/>
  <c r="I109" i="25"/>
  <c r="H109"/>
  <c r="G109"/>
  <c r="I109" i="26"/>
  <c r="H109"/>
  <c r="G109"/>
  <c r="I109" i="27"/>
  <c r="I108"/>
  <c r="H109"/>
  <c r="G109"/>
  <c r="I109" i="28"/>
  <c r="H109"/>
  <c r="H108"/>
  <c r="G109"/>
  <c r="I109" i="29"/>
  <c r="H109"/>
  <c r="G109"/>
  <c r="G108"/>
  <c r="I109" i="30"/>
  <c r="H109"/>
  <c r="G109"/>
  <c r="I109" i="31"/>
  <c r="H109"/>
  <c r="H108"/>
  <c r="G109"/>
  <c r="I109" i="32"/>
  <c r="H109"/>
  <c r="G109"/>
  <c r="H111" i="5"/>
  <c r="H108"/>
  <c r="I111"/>
  <c r="H111" i="6"/>
  <c r="H108"/>
  <c r="I111"/>
  <c r="H111" i="7"/>
  <c r="I111"/>
  <c r="H111" i="8"/>
  <c r="I111"/>
  <c r="H111" i="9"/>
  <c r="H108"/>
  <c r="I111"/>
  <c r="H111" i="10"/>
  <c r="H108"/>
  <c r="I111"/>
  <c r="H111" i="11"/>
  <c r="H108"/>
  <c r="I111"/>
  <c r="H111" i="12"/>
  <c r="I111"/>
  <c r="H111" i="13"/>
  <c r="H108"/>
  <c r="I111"/>
  <c r="H111" i="14"/>
  <c r="I111"/>
  <c r="I108"/>
  <c r="H111" i="15"/>
  <c r="I111"/>
  <c r="H111" i="16"/>
  <c r="I111"/>
  <c r="H111" i="17"/>
  <c r="I111"/>
  <c r="H111" i="18"/>
  <c r="I111"/>
  <c r="H111" i="19"/>
  <c r="H108"/>
  <c r="I111"/>
  <c r="H111" i="20"/>
  <c r="I111"/>
  <c r="H111" i="21"/>
  <c r="H108"/>
  <c r="I111"/>
  <c r="H111" i="22"/>
  <c r="I111"/>
  <c r="H111" i="23"/>
  <c r="I111"/>
  <c r="H111" i="24"/>
  <c r="I111"/>
  <c r="I108"/>
  <c r="H111" i="25"/>
  <c r="I111"/>
  <c r="H111" i="26"/>
  <c r="I111"/>
  <c r="H111" i="27"/>
  <c r="H108"/>
  <c r="I111"/>
  <c r="H111" i="28"/>
  <c r="I111"/>
  <c r="I108"/>
  <c r="H111" i="29"/>
  <c r="I111"/>
  <c r="H111" i="30"/>
  <c r="I111"/>
  <c r="H111" i="31"/>
  <c r="I111"/>
  <c r="H111" i="32"/>
  <c r="I111"/>
  <c r="G111" i="5"/>
  <c r="G111" i="6"/>
  <c r="G108"/>
  <c r="G111" i="7"/>
  <c r="G111" i="8"/>
  <c r="G108"/>
  <c r="G111" i="9"/>
  <c r="G111" i="10"/>
  <c r="G111" i="11"/>
  <c r="G111" i="12"/>
  <c r="G108"/>
  <c r="G111" i="13"/>
  <c r="G111" i="14"/>
  <c r="G111" i="15"/>
  <c r="G111" i="16"/>
  <c r="G108"/>
  <c r="G111" i="17"/>
  <c r="G111" i="18"/>
  <c r="G108"/>
  <c r="G111" i="19"/>
  <c r="G108"/>
  <c r="G111" i="20"/>
  <c r="G111" i="21"/>
  <c r="G111" i="22"/>
  <c r="G108"/>
  <c r="G111" i="23"/>
  <c r="G108"/>
  <c r="G111" i="24"/>
  <c r="G111" i="25"/>
  <c r="G111" i="26"/>
  <c r="G108"/>
  <c r="G111" i="27"/>
  <c r="G111" i="28"/>
  <c r="G108"/>
  <c r="G111" i="29"/>
  <c r="G111" i="30"/>
  <c r="G108"/>
  <c r="G111" i="31"/>
  <c r="G111" i="32"/>
  <c r="G108"/>
  <c r="I114" i="5"/>
  <c r="I113"/>
  <c r="H114"/>
  <c r="H113"/>
  <c r="G114"/>
  <c r="G113"/>
  <c r="I114" i="6"/>
  <c r="I113"/>
  <c r="H114"/>
  <c r="H113"/>
  <c r="G114"/>
  <c r="G113"/>
  <c r="I114" i="7"/>
  <c r="I113"/>
  <c r="H114"/>
  <c r="H113"/>
  <c r="G114"/>
  <c r="G113"/>
  <c r="I114" i="8"/>
  <c r="I113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/>
  <c r="H114"/>
  <c r="H113"/>
  <c r="G114"/>
  <c r="G113"/>
  <c r="I114" i="16"/>
  <c r="I113"/>
  <c r="H114"/>
  <c r="H113"/>
  <c r="G114"/>
  <c r="G113"/>
  <c r="I114" i="17"/>
  <c r="I113"/>
  <c r="H114"/>
  <c r="H113"/>
  <c r="G114"/>
  <c r="G113"/>
  <c r="I114" i="18"/>
  <c r="I113"/>
  <c r="H114"/>
  <c r="H113"/>
  <c r="G114"/>
  <c r="G113"/>
  <c r="I114" i="19"/>
  <c r="I113"/>
  <c r="H114"/>
  <c r="H113"/>
  <c r="G114"/>
  <c r="G113"/>
  <c r="I114" i="20"/>
  <c r="I113"/>
  <c r="H114"/>
  <c r="H113"/>
  <c r="G114"/>
  <c r="G113"/>
  <c r="I114" i="21"/>
  <c r="I113"/>
  <c r="H114"/>
  <c r="H113"/>
  <c r="G114"/>
  <c r="G113"/>
  <c r="I114" i="22"/>
  <c r="I113"/>
  <c r="H114"/>
  <c r="H113"/>
  <c r="G114"/>
  <c r="G113"/>
  <c r="I114" i="23"/>
  <c r="I113"/>
  <c r="H114"/>
  <c r="H113"/>
  <c r="G114"/>
  <c r="G113"/>
  <c r="I114" i="24"/>
  <c r="I113"/>
  <c r="H114"/>
  <c r="H113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/>
  <c r="G114"/>
  <c r="G113"/>
  <c r="I114" i="28"/>
  <c r="I113"/>
  <c r="H114"/>
  <c r="H113"/>
  <c r="G114"/>
  <c r="G113"/>
  <c r="I114" i="29"/>
  <c r="I113"/>
  <c r="H114"/>
  <c r="H113"/>
  <c r="G114"/>
  <c r="G113"/>
  <c r="I114" i="30"/>
  <c r="I113"/>
  <c r="H114"/>
  <c r="H113"/>
  <c r="G114"/>
  <c r="G113"/>
  <c r="I114" i="31"/>
  <c r="I113"/>
  <c r="H114"/>
  <c r="H113"/>
  <c r="G114"/>
  <c r="G113"/>
  <c r="I114" i="32"/>
  <c r="I113"/>
  <c r="H114"/>
  <c r="H113"/>
  <c r="G114"/>
  <c r="G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H116"/>
  <c r="G116"/>
  <c r="I116" i="23"/>
  <c r="H116"/>
  <c r="G116"/>
  <c r="I116" i="24"/>
  <c r="H116"/>
  <c r="G116"/>
  <c r="I116" i="25"/>
  <c r="H116"/>
  <c r="G116"/>
  <c r="I116" i="26"/>
  <c r="H116"/>
  <c r="G116"/>
  <c r="I116" i="27"/>
  <c r="H116"/>
  <c r="G116"/>
  <c r="I116" i="28"/>
  <c r="H116"/>
  <c r="G116"/>
  <c r="I116" i="29"/>
  <c r="H116"/>
  <c r="G116"/>
  <c r="I116" i="30"/>
  <c r="H116"/>
  <c r="G116"/>
  <c r="I116" i="31"/>
  <c r="H116"/>
  <c r="G116"/>
  <c r="I116" i="32"/>
  <c r="H116"/>
  <c r="G116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H123" i="16"/>
  <c r="I123"/>
  <c r="H123" i="17"/>
  <c r="I123"/>
  <c r="H123" i="18"/>
  <c r="I123"/>
  <c r="H123" i="19"/>
  <c r="I123"/>
  <c r="H123" i="20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H123" i="30"/>
  <c r="I123"/>
  <c r="H123" i="31"/>
  <c r="I123"/>
  <c r="H123" i="32"/>
  <c r="I123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I125"/>
  <c r="H125" i="12"/>
  <c r="I125"/>
  <c r="H125" i="13"/>
  <c r="I125"/>
  <c r="H125" i="14"/>
  <c r="I125"/>
  <c r="H125" i="15"/>
  <c r="I125"/>
  <c r="H125" i="16"/>
  <c r="I125"/>
  <c r="H125" i="17"/>
  <c r="I125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/>
  <c r="H132" i="6"/>
  <c r="I132"/>
  <c r="H132" i="7"/>
  <c r="I132"/>
  <c r="H132" i="8"/>
  <c r="I132"/>
  <c r="H132" i="9"/>
  <c r="I132"/>
  <c r="H132" i="10"/>
  <c r="I132"/>
  <c r="H132" i="11"/>
  <c r="I132"/>
  <c r="H132" i="12"/>
  <c r="I132"/>
  <c r="H132" i="13"/>
  <c r="I132"/>
  <c r="H132" i="14"/>
  <c r="I132"/>
  <c r="H132" i="15"/>
  <c r="I132"/>
  <c r="H132" i="16"/>
  <c r="I132"/>
  <c r="H132" i="17"/>
  <c r="I132"/>
  <c r="H132" i="18"/>
  <c r="I132"/>
  <c r="H132" i="19"/>
  <c r="I132"/>
  <c r="H132" i="20"/>
  <c r="I132"/>
  <c r="H132" i="21"/>
  <c r="I132"/>
  <c r="H132" i="22"/>
  <c r="I132"/>
  <c r="H132" i="23"/>
  <c r="I132"/>
  <c r="H132" i="24"/>
  <c r="I132"/>
  <c r="H132" i="25"/>
  <c r="I132"/>
  <c r="H132" i="26"/>
  <c r="I132"/>
  <c r="H132" i="27"/>
  <c r="I132"/>
  <c r="H132" i="28"/>
  <c r="I132"/>
  <c r="H132" i="29"/>
  <c r="I132"/>
  <c r="H132" i="30"/>
  <c r="I132"/>
  <c r="H132" i="31"/>
  <c r="I132"/>
  <c r="H132" i="32"/>
  <c r="I13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/>
  <c r="G129"/>
  <c r="G124"/>
  <c r="G127"/>
  <c r="G122"/>
  <c r="G120"/>
  <c r="G119"/>
  <c r="G117"/>
  <c r="G115"/>
  <c r="G112"/>
  <c r="G110"/>
  <c r="G108"/>
  <c r="G99"/>
  <c r="G92"/>
  <c r="G80"/>
  <c r="G74"/>
  <c r="G71"/>
  <c r="G64"/>
  <c r="G61"/>
  <c r="G62"/>
  <c r="G59"/>
  <c r="G57"/>
  <c r="G49"/>
  <c r="G54"/>
  <c r="G52"/>
  <c r="G44"/>
  <c r="G46"/>
  <c r="G40"/>
  <c r="G41"/>
  <c r="G38"/>
  <c r="G34"/>
  <c r="G32"/>
  <c r="G29"/>
  <c r="G26"/>
  <c r="G24"/>
  <c r="G22"/>
  <c r="G20"/>
  <c r="G17"/>
  <c r="G13"/>
  <c r="C14" i="4"/>
  <c r="C34"/>
  <c r="D8" i="3"/>
  <c r="D18"/>
  <c r="E8"/>
  <c r="E6"/>
  <c r="D11"/>
  <c r="E11"/>
  <c r="G34" i="25"/>
  <c r="I34" i="31"/>
  <c r="I55" i="11"/>
  <c r="I10" i="17"/>
  <c r="H10" i="29"/>
  <c r="G34" i="19"/>
  <c r="H108" i="32"/>
  <c r="I108" i="21"/>
  <c r="I108" i="17"/>
  <c r="H34" i="18"/>
  <c r="H34" i="12"/>
  <c r="G22" i="10"/>
  <c r="G34" i="9"/>
  <c r="I108" i="16"/>
  <c r="H34"/>
  <c r="I108" i="18"/>
  <c r="G34" i="17"/>
  <c r="H10" i="13"/>
  <c r="G34" i="15"/>
  <c r="H108" i="30"/>
  <c r="H34" i="10"/>
  <c r="H55" i="6"/>
  <c r="H34" i="20"/>
  <c r="I22" i="16"/>
  <c r="H108" i="14"/>
  <c r="F6" i="3"/>
  <c r="H108" i="8"/>
  <c r="G50" i="26"/>
  <c r="H10" i="21"/>
  <c r="G55" i="23"/>
  <c r="I55" i="29"/>
  <c r="G55" i="22"/>
  <c r="G10" i="30"/>
  <c r="G10" i="14"/>
  <c r="I10" i="9"/>
  <c r="G55" i="6"/>
  <c r="G22" i="13"/>
  <c r="G34" i="31"/>
  <c r="H34" i="30"/>
  <c r="H34" i="14"/>
  <c r="I55" i="7"/>
  <c r="H22" i="9"/>
  <c r="I55" i="27"/>
  <c r="I55" i="23"/>
  <c r="G34" i="12"/>
  <c r="G10" i="25"/>
  <c r="I10" i="6"/>
  <c r="G108" i="11"/>
  <c r="G50" i="10"/>
  <c r="D14" i="4"/>
  <c r="H108" i="22"/>
  <c r="I108" i="9"/>
  <c r="G34" i="23"/>
  <c r="H34" i="26"/>
  <c r="H34" i="28"/>
  <c r="G108" i="7"/>
  <c r="H108" i="15"/>
  <c r="I50" i="14"/>
  <c r="H34" i="6"/>
  <c r="G34" i="21"/>
  <c r="G34" i="13"/>
  <c r="H55" i="27"/>
  <c r="G34"/>
  <c r="I22" i="32"/>
  <c r="G10" i="8"/>
  <c r="I10" i="29"/>
  <c r="I10" i="13"/>
  <c r="G108" i="27"/>
  <c r="G108" i="15"/>
  <c r="H108" i="29"/>
  <c r="H55" i="28"/>
  <c r="I55" i="9"/>
  <c r="G50" i="30"/>
  <c r="G50" i="14"/>
  <c r="H50" i="11"/>
  <c r="G34" i="7"/>
  <c r="I34" i="19"/>
  <c r="H34" i="32"/>
  <c r="I22" i="25"/>
  <c r="H22" i="6"/>
  <c r="H10" i="11"/>
  <c r="G10" i="29"/>
  <c r="G50" i="6"/>
  <c r="H34" i="29"/>
  <c r="G10" i="26"/>
  <c r="I10" i="19"/>
  <c r="I10" i="12"/>
  <c r="I55" i="19"/>
  <c r="I55" i="15"/>
  <c r="G55" i="14"/>
  <c r="H34" i="8"/>
  <c r="G22" i="21"/>
  <c r="H10" i="32"/>
  <c r="I108" i="5"/>
  <c r="G10"/>
  <c r="H22"/>
  <c r="I10"/>
  <c r="I55"/>
  <c r="G10" i="13"/>
  <c r="H108" i="12"/>
  <c r="H34" i="5"/>
  <c r="H10" i="24"/>
  <c r="I108" i="32"/>
  <c r="G108" i="9"/>
  <c r="H108" i="7"/>
  <c r="I108" i="6"/>
  <c r="G55" i="32"/>
  <c r="I55" i="16"/>
  <c r="I55" i="14"/>
  <c r="G50" i="29"/>
  <c r="G50" i="25"/>
  <c r="H10" i="31"/>
  <c r="H10" i="23"/>
  <c r="H10" i="15"/>
  <c r="G10" i="16"/>
  <c r="I10" i="32"/>
  <c r="I10" i="30"/>
  <c r="I10" i="26"/>
  <c r="I10" i="24"/>
  <c r="I10" i="22"/>
  <c r="I10" i="18"/>
  <c r="I10" i="16"/>
  <c r="H22" i="32"/>
  <c r="I22" i="31"/>
  <c r="H22" i="28"/>
  <c r="I22" i="23"/>
  <c r="H22" i="20"/>
  <c r="G22" i="17"/>
  <c r="H22" i="16"/>
  <c r="G10" i="10"/>
  <c r="H108" i="26"/>
  <c r="H108" i="18"/>
  <c r="H50" i="32"/>
  <c r="I50" i="11"/>
  <c r="H50" i="26"/>
  <c r="H50" i="22"/>
  <c r="G34" i="6"/>
  <c r="I34" i="29"/>
  <c r="H34" i="31"/>
  <c r="H34" i="27"/>
  <c r="H34" i="19"/>
  <c r="H34" i="15"/>
  <c r="H34" i="11"/>
  <c r="H34" i="7"/>
  <c r="H22" i="23"/>
  <c r="H22" i="19"/>
  <c r="I22" i="14"/>
  <c r="I22" i="9"/>
  <c r="H10" i="6"/>
  <c r="G55" i="28"/>
  <c r="I55" i="22"/>
  <c r="G34" i="10"/>
  <c r="G34" i="28"/>
  <c r="I55" i="24"/>
  <c r="G34" i="22"/>
  <c r="G34" i="24"/>
  <c r="G16" i="1"/>
  <c r="G50" i="15"/>
  <c r="G50" i="11"/>
  <c r="G55" i="8"/>
  <c r="I55"/>
  <c r="G34" i="26"/>
  <c r="I34" i="28"/>
  <c r="I50" i="17"/>
  <c r="G22" i="32"/>
  <c r="I22" i="30"/>
  <c r="G22" i="28"/>
  <c r="H22" i="27"/>
  <c r="I22" i="26"/>
  <c r="G22" i="16"/>
  <c r="H22" i="15"/>
  <c r="G22" i="12"/>
  <c r="G22" i="8"/>
  <c r="I22" i="6"/>
  <c r="G55" i="20"/>
  <c r="I55" i="12"/>
  <c r="G34" i="18"/>
  <c r="G34" i="32"/>
  <c r="G34" i="20"/>
  <c r="G34" i="8"/>
  <c r="I34" i="32"/>
  <c r="I34" i="30"/>
  <c r="I34" i="26"/>
  <c r="I34" i="20"/>
  <c r="I34" i="18"/>
  <c r="I34" i="12"/>
  <c r="I34" i="10"/>
  <c r="G114" i="1"/>
  <c r="H108" i="24"/>
  <c r="G108" i="31"/>
  <c r="G108" i="14"/>
  <c r="G108" i="10"/>
  <c r="I108" i="8"/>
  <c r="G55" i="24"/>
  <c r="G134"/>
  <c r="G50" i="7"/>
  <c r="H50" i="24"/>
  <c r="I50" i="19"/>
  <c r="I50" i="26"/>
  <c r="G22" i="29"/>
  <c r="I22" i="27"/>
  <c r="G22" i="25"/>
  <c r="H22"/>
  <c r="I22" i="15"/>
  <c r="I10" i="31"/>
  <c r="I10" i="7"/>
  <c r="H10" i="22"/>
  <c r="H134"/>
  <c r="H10" i="10"/>
  <c r="I108" i="13"/>
  <c r="G50" i="27"/>
  <c r="H50" i="30"/>
  <c r="H50" i="6"/>
  <c r="G34" i="16"/>
  <c r="G22" i="30"/>
  <c r="I22" i="20"/>
  <c r="I10" i="28"/>
  <c r="H10" i="5"/>
  <c r="G10" i="22"/>
  <c r="G6" i="3"/>
  <c r="H22" i="11"/>
  <c r="I108" i="26"/>
  <c r="G108" i="24"/>
  <c r="G108" i="20"/>
  <c r="H55" i="13"/>
  <c r="G50" i="19"/>
  <c r="I50" i="29"/>
  <c r="I50" i="21"/>
  <c r="I50" i="5"/>
  <c r="I34" i="24"/>
  <c r="I22" i="29"/>
  <c r="G22" i="15"/>
  <c r="G22" i="7"/>
  <c r="G10" i="19"/>
  <c r="G10" i="15"/>
  <c r="H10" i="14"/>
  <c r="H50" i="2"/>
  <c r="G65"/>
  <c r="G118"/>
  <c r="G10" i="24"/>
  <c r="H55"/>
  <c r="H34"/>
  <c r="H22"/>
  <c r="G86" i="2"/>
  <c r="I50" i="24"/>
  <c r="G22"/>
  <c r="I7" i="2"/>
  <c r="G108"/>
  <c r="H125"/>
  <c r="G7"/>
  <c r="I35"/>
  <c r="G35"/>
  <c r="I65"/>
  <c r="I118"/>
  <c r="I58"/>
  <c r="H58"/>
  <c r="I68"/>
  <c r="H68"/>
  <c r="G74"/>
  <c r="H108"/>
  <c r="H86"/>
  <c r="I125"/>
  <c r="H11"/>
  <c r="H10"/>
  <c r="H22"/>
  <c r="H74"/>
  <c r="I93"/>
  <c r="G43"/>
  <c r="I11"/>
  <c r="I10"/>
  <c r="G22"/>
  <c r="I86"/>
  <c r="G50"/>
  <c r="G40"/>
  <c r="I43"/>
  <c r="H65"/>
  <c r="H118"/>
  <c r="G58"/>
  <c r="G55" i="12"/>
  <c r="I74" i="2"/>
  <c r="G68"/>
  <c r="G134" i="31"/>
  <c r="G28" i="1"/>
  <c r="H134" i="14"/>
  <c r="G134" i="28"/>
  <c r="I108" i="31"/>
  <c r="I108" i="19"/>
  <c r="G108" i="13"/>
  <c r="G55" i="26"/>
  <c r="G55" i="10"/>
  <c r="I55" i="31"/>
  <c r="I55" i="25"/>
  <c r="G55" i="18"/>
  <c r="G50" i="17"/>
  <c r="G134"/>
  <c r="G34" i="29"/>
  <c r="G34" i="11"/>
  <c r="G134"/>
  <c r="I34" i="8"/>
  <c r="I34" i="6"/>
  <c r="G22" i="27"/>
  <c r="G134"/>
  <c r="H22" i="21"/>
  <c r="I22" i="18"/>
  <c r="H10" i="27"/>
  <c r="H134"/>
  <c r="G10" i="23"/>
  <c r="G10" i="9"/>
  <c r="G134"/>
  <c r="G10" i="32"/>
  <c r="G134"/>
  <c r="H10" i="19"/>
  <c r="H7" i="2"/>
  <c r="I22"/>
  <c r="G134" i="19"/>
  <c r="I134" i="27"/>
  <c r="G56" i="1"/>
  <c r="H134" i="19"/>
  <c r="H134" i="15"/>
  <c r="H134" i="11"/>
  <c r="G108" i="25"/>
  <c r="H108" i="23"/>
  <c r="I108" i="30"/>
  <c r="I108" i="25"/>
  <c r="I134"/>
  <c r="I108" i="10"/>
  <c r="I134"/>
  <c r="G55" i="15"/>
  <c r="H55" i="10"/>
  <c r="H134"/>
  <c r="H55" i="30"/>
  <c r="G50" i="21"/>
  <c r="G134"/>
  <c r="G50" i="18"/>
  <c r="H50" i="21"/>
  <c r="H50" i="12"/>
  <c r="I50" i="31"/>
  <c r="I50" i="23"/>
  <c r="I134"/>
  <c r="G50" i="20"/>
  <c r="G134"/>
  <c r="H50" i="7"/>
  <c r="I34" i="22"/>
  <c r="H34" i="23"/>
  <c r="H34" i="9"/>
  <c r="I22" i="28"/>
  <c r="I134"/>
  <c r="I22" i="11"/>
  <c r="I134"/>
  <c r="G22" i="26"/>
  <c r="I10" i="14"/>
  <c r="G10" i="12"/>
  <c r="G134"/>
  <c r="I10" i="21"/>
  <c r="H40" i="2"/>
  <c r="G125"/>
  <c r="H134" i="32"/>
  <c r="H134" i="20"/>
  <c r="H134" i="16"/>
  <c r="I108" i="29"/>
  <c r="I134"/>
  <c r="H108" i="25"/>
  <c r="I134" i="13"/>
  <c r="I108" i="7"/>
  <c r="I134"/>
  <c r="G55" i="16"/>
  <c r="G134"/>
  <c r="I55" i="32"/>
  <c r="I134"/>
  <c r="I55" i="26"/>
  <c r="I134"/>
  <c r="I55" i="20"/>
  <c r="I55" i="18"/>
  <c r="I55" i="6"/>
  <c r="I134"/>
  <c r="G55" i="25"/>
  <c r="I55" i="21"/>
  <c r="I55" i="17"/>
  <c r="I134"/>
  <c r="I55" i="13"/>
  <c r="I134" i="16"/>
  <c r="I50" i="30"/>
  <c r="I34" i="9"/>
  <c r="I134"/>
  <c r="G34" i="30"/>
  <c r="G22" i="5"/>
  <c r="G22" i="23"/>
  <c r="G134"/>
  <c r="H22" i="7"/>
  <c r="G10"/>
  <c r="G134"/>
  <c r="G10" i="6"/>
  <c r="G134"/>
  <c r="H10" i="18"/>
  <c r="H10" i="9"/>
  <c r="H134"/>
  <c r="G134" i="22"/>
  <c r="G134" i="15"/>
  <c r="E18" i="3"/>
  <c r="H134" i="29"/>
  <c r="I134" i="14"/>
  <c r="I108" i="22"/>
  <c r="I134"/>
  <c r="I108" i="20"/>
  <c r="I134"/>
  <c r="H108" i="17"/>
  <c r="H134"/>
  <c r="I108" i="12"/>
  <c r="I134"/>
  <c r="H55" i="25"/>
  <c r="G55" i="30"/>
  <c r="G134"/>
  <c r="H55" i="26"/>
  <c r="H134"/>
  <c r="H55" i="18"/>
  <c r="H50"/>
  <c r="I50" i="15"/>
  <c r="I134"/>
  <c r="H50" i="8"/>
  <c r="H34" i="21"/>
  <c r="H134"/>
  <c r="H34" i="17"/>
  <c r="H34" i="13"/>
  <c r="H134"/>
  <c r="G34" i="14"/>
  <c r="G134"/>
  <c r="H22" i="31"/>
  <c r="H134"/>
  <c r="H22" i="26"/>
  <c r="I22" i="24"/>
  <c r="I22" i="19"/>
  <c r="H10" i="30"/>
  <c r="I10" i="8"/>
  <c r="I134"/>
  <c r="H10" i="28"/>
  <c r="H134"/>
  <c r="G11" i="2"/>
  <c r="G10"/>
  <c r="I40"/>
  <c r="I50"/>
  <c r="I108"/>
  <c r="G140" i="1"/>
  <c r="I134" i="21"/>
  <c r="G134" i="13"/>
  <c r="H134" i="18"/>
  <c r="H134" i="7"/>
  <c r="H134" i="6"/>
  <c r="G134" i="8"/>
  <c r="H134" i="23"/>
  <c r="H134" i="25"/>
  <c r="G134" i="10"/>
  <c r="H134" i="24"/>
  <c r="H134" i="30"/>
  <c r="I134" i="18"/>
  <c r="G134" i="29"/>
  <c r="I134" i="24"/>
  <c r="I34" i="2"/>
  <c r="I134" i="30"/>
  <c r="I134" i="31"/>
  <c r="I134" i="19"/>
  <c r="G134" i="25"/>
  <c r="G134" i="18"/>
  <c r="G134" i="26"/>
  <c r="I55" i="2"/>
  <c r="H35"/>
  <c r="H34"/>
  <c r="C45" i="4"/>
  <c r="D6" i="3"/>
  <c r="I34" i="5"/>
  <c r="I134"/>
  <c r="I134" i="2"/>
  <c r="H134" i="8"/>
  <c r="H21" i="2"/>
  <c r="H20"/>
  <c r="G34"/>
  <c r="G55" i="5"/>
  <c r="G134"/>
  <c r="H96" i="2"/>
  <c r="H93"/>
  <c r="H55"/>
  <c r="H55" i="5"/>
  <c r="H134"/>
  <c r="D45" i="4"/>
  <c r="G96" i="2"/>
  <c r="G93"/>
  <c r="G55"/>
  <c r="G134"/>
  <c r="H134"/>
</calcChain>
</file>

<file path=xl/sharedStrings.xml><?xml version="1.0" encoding="utf-8"?>
<sst xmlns="http://schemas.openxmlformats.org/spreadsheetml/2006/main" count="8005" uniqueCount="324">
  <si>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</si>
  <si>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</si>
  <si>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</si>
  <si>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</si>
  <si>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</si>
  <si>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</si>
  <si>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</si>
  <si>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</si>
  <si>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</si>
  <si>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</si>
  <si>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</si>
  <si>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</si>
  <si>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</si>
  <si>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</si>
  <si>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</si>
  <si>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</si>
  <si>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</si>
  <si>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</si>
  <si>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</si>
  <si>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</si>
  <si>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</si>
  <si>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</si>
  <si>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</si>
  <si>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</si>
  <si>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</si>
  <si>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</si>
  <si>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</si>
  <si>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</si>
  <si>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</si>
  <si>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</si>
  <si>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</si>
  <si>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</si>
  <si>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</si>
  <si>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</si>
  <si>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</si>
  <si>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</si>
  <si>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</si>
  <si>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</si>
  <si>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</si>
  <si>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</si>
  <si>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</si>
  <si>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</si>
  <si>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</si>
  <si>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</si>
  <si>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</si>
  <si>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</si>
  <si>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</si>
  <si>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</si>
  <si>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</si>
  <si>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</si>
  <si>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</si>
  <si>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</si>
  <si>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</si>
  <si>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</si>
  <si>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</si>
  <si>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</si>
  <si>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</si>
  <si>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</si>
  <si>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</si>
  <si>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</si>
  <si>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</si>
  <si>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</si>
  <si>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</si>
  <si>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</si>
  <si>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</si>
  <si>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</si>
  <si>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</si>
  <si>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</si>
  <si>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</si>
  <si>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</si>
  <si>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</si>
  <si>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</si>
  <si>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</si>
  <si>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</si>
  <si>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</si>
  <si>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</si>
  <si>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</si>
  <si>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</si>
  <si>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</si>
  <si>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</si>
  <si>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</si>
  <si>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</si>
  <si>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</si>
  <si>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</si>
  <si>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</si>
  <si>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</si>
  <si>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</si>
  <si>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</si>
  <si>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</si>
  <si>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</si>
  <si>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</si>
  <si>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</si>
  <si>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</si>
  <si>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</si>
  <si>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</si>
  <si>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</si>
  <si>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</si>
  <si>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</si>
  <si>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</si>
  <si>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</si>
  <si>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</si>
  <si>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</si>
  <si>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</si>
  <si>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</si>
  <si>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</si>
  <si>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</si>
  <si>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</si>
  <si>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</si>
  <si>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</si>
  <si>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</si>
  <si>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</si>
  <si>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</si>
  <si>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</si>
  <si>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</si>
  <si>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</si>
  <si>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</si>
  <si>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</si>
  <si>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</si>
  <si>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</si>
  <si>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</si>
  <si>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</si>
  <si>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</si>
  <si>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</si>
  <si>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</si>
  <si>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</si>
  <si>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</si>
  <si>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</si>
  <si>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</si>
  <si>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</si>
  <si>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</si>
  <si>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</si>
  <si>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</si>
  <si>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</si>
  <si>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</si>
  <si>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</si>
  <si>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</si>
  <si>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</si>
  <si>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</si>
  <si>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</si>
  <si>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</si>
  <si>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</si>
  <si>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</si>
  <si>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</si>
  <si>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</si>
  <si>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</si>
  <si>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</si>
  <si>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</si>
  <si>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</si>
  <si>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</si>
  <si>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</si>
  <si>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</si>
  <si>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</si>
  <si>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</si>
  <si>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</si>
  <si>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</si>
  <si>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</si>
  <si>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</si>
  <si>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</si>
  <si>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</si>
  <si>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</si>
  <si>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</si>
  <si>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</si>
  <si>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</si>
  <si>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</si>
  <si>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</si>
  <si>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</si>
  <si>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</si>
  <si>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</si>
  <si>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</si>
  <si>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</si>
  <si>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</si>
  <si>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</si>
  <si>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</si>
  <si>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</si>
  <si>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</si>
  <si>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</si>
  <si>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</si>
  <si>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</si>
  <si>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</si>
  <si>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</si>
  <si>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</si>
  <si>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</si>
  <si>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</si>
  <si>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</si>
  <si>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</si>
  <si>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</si>
  <si>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</si>
  <si>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</si>
  <si>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</si>
  <si>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</si>
  <si>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</si>
  <si>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</si>
  <si>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</si>
  <si>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</si>
  <si>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</si>
  <si>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</si>
  <si>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</si>
  <si>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</si>
  <si>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</si>
  <si>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</si>
  <si>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</si>
  <si>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</si>
  <si>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</si>
  <si>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</si>
  <si>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</si>
  <si>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</si>
  <si>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</si>
  <si>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</si>
  <si>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</si>
  <si>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</si>
  <si>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</si>
  <si>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</si>
  <si>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</si>
  <si>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</si>
  <si>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</si>
  <si>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</si>
  <si>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</si>
  <si>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</si>
  <si>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</si>
  <si>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</si>
  <si>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</si>
  <si>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</si>
  <si>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</si>
  <si>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</si>
  <si>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</si>
  <si>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</si>
  <si>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</si>
  <si>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</si>
  <si>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</si>
  <si>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</si>
  <si>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</si>
  <si>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</si>
  <si>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</si>
  <si>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</si>
  <si>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</si>
  <si>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</si>
  <si>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</si>
  <si>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</si>
  <si>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</si>
  <si>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</si>
  <si>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</si>
  <si>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</si>
  <si>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</si>
  <si>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</si>
  <si>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</si>
  <si>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</si>
  <si>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</si>
  <si>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</si>
  <si>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</si>
  <si>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</si>
  <si>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</si>
  <si>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</si>
  <si>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</si>
  <si>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</si>
  <si>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</si>
  <si>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</si>
  <si>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</si>
  <si>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</si>
  <si>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</si>
  <si>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</si>
  <si>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</si>
  <si>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</si>
  <si>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</si>
  <si>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</si>
  <si>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</si>
  <si>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</si>
  <si>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</si>
  <si>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</si>
  <si>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</si>
  <si>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</si>
  <si>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</si>
  <si>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</si>
  <si>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</si>
  <si>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</si>
  <si>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</si>
  <si>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</si>
  <si>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</si>
  <si>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</si>
  <si>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</si>
  <si>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</si>
  <si>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</si>
  <si>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</si>
  <si>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</si>
  <si>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</si>
  <si>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</si>
  <si>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</si>
  <si>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</si>
  <si>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</si>
  <si>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</si>
  <si>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</si>
  <si>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</si>
  <si>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</si>
  <si>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</si>
  <si>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</si>
  <si>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</si>
  <si>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</si>
  <si>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</si>
  <si>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</si>
  <si>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</si>
  <si>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Кармадонское с/п</t>
  </si>
  <si>
    <t>01</t>
  </si>
  <si>
    <t>04</t>
  </si>
  <si>
    <t>7520000110</t>
  </si>
  <si>
    <t>7520000190</t>
  </si>
  <si>
    <t>7530000110000</t>
  </si>
  <si>
    <t>02</t>
  </si>
  <si>
    <t>03</t>
  </si>
  <si>
    <t>99400L1180</t>
  </si>
  <si>
    <t>05</t>
  </si>
  <si>
    <t>8920005030</t>
  </si>
  <si>
    <t>8930005060</t>
  </si>
  <si>
    <t>11</t>
  </si>
  <si>
    <t>7810000000</t>
  </si>
  <si>
    <t xml:space="preserve">  </t>
  </si>
  <si>
    <t>Цакоева З.Т.</t>
  </si>
  <si>
    <t xml:space="preserve">                         Специалист          ____________________</t>
  </si>
  <si>
    <t>000 2 02 16001 10 0000 150</t>
  </si>
  <si>
    <t>вывоз и утилизация ТКО</t>
  </si>
  <si>
    <t>М 223.07</t>
  </si>
  <si>
    <t>247</t>
  </si>
  <si>
    <t>121</t>
  </si>
  <si>
    <t>М223.03</t>
  </si>
  <si>
    <t>Дзиваев Г.Т.</t>
  </si>
  <si>
    <t>на 01.02.2024год</t>
  </si>
</sst>
</file>

<file path=xl/styles.xml><?xml version="1.0" encoding="utf-8"?>
<styleSheet xmlns="http://schemas.openxmlformats.org/spreadsheetml/2006/main">
  <fonts count="64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CD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0" fillId="0" borderId="10" xfId="0" applyFont="1" applyBorder="1"/>
    <xf numFmtId="0" fontId="32" fillId="0" borderId="10" xfId="0" applyFont="1" applyFill="1" applyBorder="1" applyAlignment="1"/>
    <xf numFmtId="2" fontId="12" fillId="0" borderId="10" xfId="0" applyNumberFormat="1" applyFont="1" applyFill="1" applyBorder="1" applyAlignment="1"/>
    <xf numFmtId="2" fontId="12" fillId="21" borderId="10" xfId="0" applyNumberFormat="1" applyFont="1" applyFill="1" applyBorder="1" applyAlignment="1"/>
    <xf numFmtId="0" fontId="3" fillId="0" borderId="10" xfId="0" applyFont="1" applyBorder="1" applyAlignment="1">
      <alignment horizontal="center" vertical="center" wrapText="1"/>
    </xf>
    <xf numFmtId="0" fontId="63" fillId="0" borderId="10" xfId="0" applyFont="1" applyBorder="1"/>
    <xf numFmtId="0" fontId="30" fillId="0" borderId="10" xfId="0" applyFont="1" applyFill="1" applyBorder="1" applyAlignment="1" applyProtection="1">
      <alignment horizontal="center"/>
    </xf>
    <xf numFmtId="0" fontId="61" fillId="20" borderId="10" xfId="0" applyFont="1" applyFill="1" applyBorder="1" applyAlignment="1" applyProtection="1">
      <alignment horizontal="center"/>
    </xf>
    <xf numFmtId="0" fontId="34" fillId="22" borderId="10" xfId="0" applyFont="1" applyFill="1" applyBorder="1" applyAlignment="1">
      <alignment horizontal="justify" wrapText="1"/>
    </xf>
    <xf numFmtId="0" fontId="8" fillId="22" borderId="10" xfId="0" applyFont="1" applyFill="1" applyBorder="1" applyAlignment="1"/>
    <xf numFmtId="0" fontId="18" fillId="0" borderId="10" xfId="0" applyFont="1" applyBorder="1"/>
    <xf numFmtId="0" fontId="2" fillId="0" borderId="10" xfId="0" applyFont="1" applyBorder="1" applyAlignment="1">
      <alignment horizontal="center"/>
    </xf>
    <xf numFmtId="0" fontId="21" fillId="20" borderId="1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>
      <alignment horizontal="right"/>
    </xf>
    <xf numFmtId="0" fontId="12" fillId="21" borderId="14" xfId="0" applyFont="1" applyFill="1" applyBorder="1" applyAlignment="1">
      <alignment horizontal="right"/>
    </xf>
    <xf numFmtId="0" fontId="12" fillId="21" borderId="1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6" fillId="0" borderId="0" xfId="0" applyFont="1" applyAlignment="1"/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colors>
    <mruColors>
      <color rgb="FFDBEC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topLeftCell="A20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2"/>
      <c r="C1" s="182"/>
      <c r="D1" s="182"/>
      <c r="E1" s="182"/>
      <c r="F1" s="270" t="s">
        <v>7</v>
      </c>
      <c r="G1" s="270"/>
    </row>
    <row r="2" spans="1:7" s="10" customFormat="1" ht="24" customHeight="1" thickBot="1">
      <c r="A2" s="182"/>
      <c r="B2" s="182"/>
      <c r="C2" s="182"/>
      <c r="D2" s="182"/>
      <c r="E2" s="183"/>
      <c r="F2" s="183"/>
      <c r="G2" s="183"/>
    </row>
    <row r="3" spans="1:7" s="10" customFormat="1" ht="9.75" customHeight="1">
      <c r="B3" s="184"/>
      <c r="C3" s="184"/>
      <c r="D3" s="184"/>
      <c r="E3" s="271" t="s">
        <v>71</v>
      </c>
      <c r="F3" s="271"/>
      <c r="G3" s="271"/>
    </row>
    <row r="4" spans="1:7" s="10" customFormat="1" ht="27.6" customHeight="1" thickBot="1">
      <c r="A4" s="182"/>
      <c r="B4" s="182"/>
      <c r="C4" s="182"/>
      <c r="D4" s="182"/>
      <c r="E4" s="183"/>
      <c r="F4" s="183"/>
      <c r="G4" s="183"/>
    </row>
    <row r="5" spans="1:7" s="10" customFormat="1" ht="7.5" customHeight="1">
      <c r="B5" s="184"/>
      <c r="C5" s="184"/>
      <c r="D5" s="184"/>
      <c r="E5" s="271" t="s">
        <v>288</v>
      </c>
      <c r="F5" s="271"/>
      <c r="G5" s="271"/>
    </row>
    <row r="6" spans="1:7" s="10" customFormat="1" ht="15" customHeight="1">
      <c r="B6" s="182"/>
      <c r="C6" s="182"/>
      <c r="D6" s="182"/>
      <c r="E6" s="270" t="s">
        <v>289</v>
      </c>
      <c r="F6" s="270"/>
      <c r="G6" s="270"/>
    </row>
    <row r="7" spans="1:7" s="10" customFormat="1" ht="12.75">
      <c r="A7" s="270"/>
      <c r="B7" s="270"/>
      <c r="C7" s="270"/>
      <c r="D7" s="270"/>
      <c r="E7" s="270"/>
      <c r="F7" s="270"/>
      <c r="G7" s="270"/>
    </row>
    <row r="8" spans="1:7" s="10" customFormat="1" ht="12.75">
      <c r="A8" s="270" t="s">
        <v>92</v>
      </c>
      <c r="B8" s="270"/>
      <c r="C8" s="270"/>
      <c r="D8" s="270"/>
      <c r="E8" s="270"/>
      <c r="F8" s="270"/>
      <c r="G8" s="270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77"/>
      <c r="B11" s="274" t="s">
        <v>82</v>
      </c>
      <c r="C11" s="275"/>
      <c r="D11" s="275"/>
      <c r="E11" s="275"/>
      <c r="F11" s="276"/>
      <c r="G11" s="279" t="s">
        <v>74</v>
      </c>
    </row>
    <row r="12" spans="1:7" s="6" customFormat="1" ht="22.5">
      <c r="A12" s="278"/>
      <c r="B12" s="127" t="s">
        <v>290</v>
      </c>
      <c r="C12" s="127" t="s">
        <v>294</v>
      </c>
      <c r="D12" s="127" t="s">
        <v>291</v>
      </c>
      <c r="E12" s="185" t="s">
        <v>292</v>
      </c>
      <c r="F12" s="186" t="s">
        <v>295</v>
      </c>
      <c r="G12" s="280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293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297</v>
      </c>
      <c r="B36" s="93"/>
      <c r="C36" s="11"/>
      <c r="D36" s="11"/>
      <c r="E36" s="19" t="s">
        <v>298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89" t="s">
        <v>175</v>
      </c>
      <c r="B139" s="190"/>
      <c r="C139" s="191"/>
      <c r="D139" s="191"/>
      <c r="E139" s="192"/>
      <c r="F139" s="193" t="s">
        <v>172</v>
      </c>
      <c r="G139" s="187"/>
    </row>
    <row r="140" spans="1:7" s="48" customFormat="1" ht="16.5" thickBot="1">
      <c r="A140" s="281" t="s">
        <v>70</v>
      </c>
      <c r="B140" s="282"/>
      <c r="C140" s="282"/>
      <c r="D140" s="282"/>
      <c r="E140" s="282"/>
      <c r="F140" s="283"/>
      <c r="G140" s="188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73" t="s">
        <v>178</v>
      </c>
      <c r="B142" s="273"/>
      <c r="C142" s="273"/>
      <c r="D142" s="273"/>
      <c r="E142" s="273"/>
      <c r="F142" s="273"/>
      <c r="G142" s="273"/>
    </row>
    <row r="143" spans="1:7" ht="12.75">
      <c r="A143" s="272" t="s">
        <v>126</v>
      </c>
      <c r="B143" s="272"/>
      <c r="C143" s="272"/>
      <c r="D143" s="272"/>
      <c r="E143" s="272"/>
      <c r="F143" s="272"/>
      <c r="G143" s="272"/>
    </row>
  </sheetData>
  <mergeCells count="12">
    <mergeCell ref="A143:G143"/>
    <mergeCell ref="A142:G142"/>
    <mergeCell ref="B11:F11"/>
    <mergeCell ref="A11:A12"/>
    <mergeCell ref="G11:G12"/>
    <mergeCell ref="A140:F140"/>
    <mergeCell ref="A8:G8"/>
    <mergeCell ref="A7:G7"/>
    <mergeCell ref="E6:G6"/>
    <mergeCell ref="F1:G1"/>
    <mergeCell ref="E3:G3"/>
    <mergeCell ref="E5:G5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9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137"/>
  <sheetViews>
    <sheetView view="pageBreakPreview" topLeftCell="A71" zoomScaleNormal="130" zoomScaleSheetLayoutView="100" workbookViewId="0">
      <selection activeCell="H76" sqref="H7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10.28515625" style="3" customWidth="1"/>
    <col min="5" max="5" width="9.42578125" style="28" customWidth="1"/>
    <col min="6" max="6" width="9.140625" style="1"/>
    <col min="7" max="7" width="9.5703125" style="32" customWidth="1"/>
    <col min="8" max="8" width="16" customWidth="1"/>
    <col min="9" max="9" width="8.5703125" customWidth="1"/>
  </cols>
  <sheetData>
    <row r="2" spans="1:9">
      <c r="B2" s="311"/>
      <c r="C2" s="311"/>
      <c r="D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 t="s">
        <v>308</v>
      </c>
      <c r="C55" s="37" t="s">
        <v>306</v>
      </c>
      <c r="D55" s="37" t="s">
        <v>309</v>
      </c>
      <c r="E55" s="19" t="s">
        <v>80</v>
      </c>
      <c r="F55" s="67"/>
      <c r="G55" s="8">
        <f>SUM(G56,G58,G65,G68,G74,G86,G93)</f>
        <v>654000</v>
      </c>
      <c r="H55" s="8">
        <f>SUM(H56,H58,H65,H68,H74,H86,H93)</f>
        <v>46200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43000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>
        <v>43000</v>
      </c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301000</v>
      </c>
      <c r="H74" s="65">
        <f>SUM(H75:H85)</f>
        <v>46200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58">
        <v>301000</v>
      </c>
      <c r="H75" s="199">
        <f>21147+25053</f>
        <v>46200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 t="s">
        <v>126</v>
      </c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310000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0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0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0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310000</v>
      </c>
      <c r="H99" s="197"/>
      <c r="I99" s="197"/>
    </row>
    <row r="100" spans="1:10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0" ht="30">
      <c r="A101" s="80" t="s">
        <v>181</v>
      </c>
      <c r="B101" s="96"/>
      <c r="C101" s="16"/>
      <c r="D101" s="16"/>
      <c r="E101" s="25"/>
      <c r="F101" s="57" t="s">
        <v>154</v>
      </c>
      <c r="G101" s="49"/>
      <c r="H101" s="257"/>
      <c r="I101" s="257"/>
      <c r="J101" s="4"/>
    </row>
    <row r="102" spans="1:10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0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0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0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0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0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0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0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0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0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0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654000</v>
      </c>
      <c r="H134" s="9">
        <f>SUM(H132,H131,H125,H123,H121,H118,H116,H113,H108,H106,H104,H102,H55,H50,H34,H32,H30,H22,H20,H18,H10,H7)</f>
        <v>46200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137:G137"/>
    <mergeCell ref="A136:G136"/>
    <mergeCell ref="H5:H6"/>
    <mergeCell ref="A134:F134"/>
    <mergeCell ref="B2:D2"/>
    <mergeCell ref="I5:I6"/>
    <mergeCell ref="B5:F5"/>
    <mergeCell ref="A5:A6"/>
    <mergeCell ref="G5:G6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7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7"/>
  <sheetViews>
    <sheetView view="pageBreakPreview" zoomScaleSheetLayoutView="100" workbookViewId="0">
      <selection activeCell="H13" sqref="H13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10.140625" style="3" customWidth="1"/>
    <col min="5" max="5" width="9.42578125" style="28" customWidth="1"/>
    <col min="6" max="6" width="9.140625" style="1"/>
    <col min="7" max="7" width="10.42578125" style="32" customWidth="1"/>
    <col min="8" max="8" width="14" customWidth="1"/>
    <col min="9" max="9" width="8.5703125" customWidth="1"/>
  </cols>
  <sheetData>
    <row r="1" spans="1:9">
      <c r="B1" s="315"/>
      <c r="C1" s="315"/>
      <c r="D1" s="315"/>
    </row>
    <row r="2" spans="1:9">
      <c r="B2" s="311"/>
      <c r="C2" s="311"/>
      <c r="D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109" t="s">
        <v>140</v>
      </c>
      <c r="B10" s="95" t="s">
        <v>300</v>
      </c>
      <c r="C10" s="37" t="s">
        <v>301</v>
      </c>
      <c r="D10" s="37" t="s">
        <v>303</v>
      </c>
      <c r="E10" s="19" t="s">
        <v>319</v>
      </c>
      <c r="F10" s="41"/>
      <c r="G10" s="30">
        <f>SUM(G11,G14,G16)</f>
        <v>296000</v>
      </c>
      <c r="H10" s="30">
        <f>SUM(H11,H14,H16)</f>
        <v>32197.83</v>
      </c>
      <c r="I10" s="30">
        <f>SUM(I11,I14,I16)</f>
        <v>0</v>
      </c>
    </row>
    <row r="11" spans="1:9" s="34" customFormat="1" ht="22.5" customHeight="1">
      <c r="A11" s="65" t="s">
        <v>2</v>
      </c>
      <c r="B11" s="99"/>
      <c r="C11" s="12"/>
      <c r="D11" s="12"/>
      <c r="E11" s="27"/>
      <c r="F11" s="41" t="s">
        <v>104</v>
      </c>
      <c r="G11" s="9">
        <f>SUM(G12:G13)</f>
        <v>296000</v>
      </c>
      <c r="H11" s="9">
        <f>SUM(H12:H13)</f>
        <v>32197.83</v>
      </c>
      <c r="I11" s="9">
        <f>SUM(I12:I13)</f>
        <v>0</v>
      </c>
    </row>
    <row r="12" spans="1:9" s="34" customFormat="1" ht="22.5" customHeight="1">
      <c r="A12" s="63" t="s">
        <v>23</v>
      </c>
      <c r="B12" s="99"/>
      <c r="C12" s="12"/>
      <c r="D12" s="12"/>
      <c r="E12" s="27"/>
      <c r="F12" s="57" t="s">
        <v>28</v>
      </c>
      <c r="G12" s="49">
        <v>296000</v>
      </c>
      <c r="H12" s="267">
        <v>32197.83</v>
      </c>
      <c r="I12" s="196"/>
    </row>
    <row r="13" spans="1:9" s="6" customFormat="1" ht="15.75">
      <c r="A13" s="63" t="s">
        <v>24</v>
      </c>
      <c r="B13" s="93"/>
      <c r="C13" s="11"/>
      <c r="D13" s="11"/>
      <c r="E13" s="26"/>
      <c r="F13" s="57" t="s">
        <v>29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 t="s">
        <v>320</v>
      </c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 t="s">
        <v>308</v>
      </c>
      <c r="C55" s="37" t="s">
        <v>306</v>
      </c>
      <c r="D55" s="37" t="s">
        <v>310</v>
      </c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>
        <f>85798-85798</f>
        <v>0</v>
      </c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296000</v>
      </c>
      <c r="H134" s="9">
        <f>SUM(H132,H131,H125,H123,H121,H118,H116,H113,H108,H106,H104,H102,H55,H50,H34,H32,H30,H22,H20,H18,H10,H7)</f>
        <v>32197.83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10">
    <mergeCell ref="I5:I6"/>
    <mergeCell ref="B5:F5"/>
    <mergeCell ref="A5:A6"/>
    <mergeCell ref="G5:G6"/>
    <mergeCell ref="H5:H6"/>
    <mergeCell ref="B2:D2"/>
    <mergeCell ref="B1:D1"/>
    <mergeCell ref="A137:G137"/>
    <mergeCell ref="A136:G13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7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6" zoomScaleNormal="130" zoomScaleSheetLayoutView="100" workbookViewId="0">
      <selection activeCell="K138" sqref="K138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30000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>
        <v>30000</v>
      </c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30000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workbookViewId="0">
      <selection activeCell="J11" sqref="J11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86" t="s">
        <v>196</v>
      </c>
      <c r="B2" s="286"/>
      <c r="C2" s="286"/>
      <c r="D2" s="286"/>
      <c r="E2" s="286"/>
      <c r="F2" s="286"/>
      <c r="G2" s="286"/>
    </row>
    <row r="3" spans="1:7" s="128" customFormat="1" ht="42" customHeight="1">
      <c r="A3" s="292" t="s">
        <v>197</v>
      </c>
      <c r="B3" s="288" t="s">
        <v>198</v>
      </c>
      <c r="C3" s="290" t="s">
        <v>199</v>
      </c>
      <c r="D3" s="287" t="s">
        <v>200</v>
      </c>
      <c r="E3" s="261"/>
      <c r="F3" s="127"/>
      <c r="G3" s="127"/>
    </row>
    <row r="4" spans="1:7" s="128" customFormat="1" ht="42" customHeight="1">
      <c r="A4" s="293"/>
      <c r="B4" s="289"/>
      <c r="C4" s="291"/>
      <c r="D4" s="287"/>
      <c r="E4" s="261" t="s">
        <v>201</v>
      </c>
      <c r="F4" s="129"/>
      <c r="G4" s="127"/>
    </row>
    <row r="5" spans="1:7" s="126" customFormat="1" ht="11.25">
      <c r="A5" s="130">
        <v>1</v>
      </c>
      <c r="B5" s="131">
        <v>2</v>
      </c>
      <c r="C5" s="131">
        <v>3</v>
      </c>
      <c r="D5" s="132">
        <v>4</v>
      </c>
      <c r="E5" s="132">
        <v>6</v>
      </c>
      <c r="F5" s="131">
        <v>7</v>
      </c>
      <c r="G5" s="268">
        <v>8</v>
      </c>
    </row>
    <row r="6" spans="1:7" s="126" customFormat="1" ht="25.5">
      <c r="A6" s="133" t="s">
        <v>202</v>
      </c>
      <c r="B6" s="134" t="s">
        <v>203</v>
      </c>
      <c r="C6" s="134"/>
      <c r="D6" s="135">
        <f>D8+D11</f>
        <v>0</v>
      </c>
      <c r="E6" s="135">
        <f>E8+E11</f>
        <v>144482.69</v>
      </c>
      <c r="F6" s="135">
        <f>F8+F11</f>
        <v>0</v>
      </c>
      <c r="G6" s="269">
        <f>G8+G11</f>
        <v>0</v>
      </c>
    </row>
    <row r="7" spans="1:7" s="126" customFormat="1" ht="11.25">
      <c r="A7" s="132" t="s">
        <v>204</v>
      </c>
      <c r="B7" s="136" t="s">
        <v>205</v>
      </c>
      <c r="C7" s="137"/>
      <c r="D7" s="138"/>
      <c r="E7" s="138"/>
      <c r="F7" s="139"/>
      <c r="G7" s="139"/>
    </row>
    <row r="8" spans="1:7" s="126" customFormat="1" ht="12">
      <c r="A8" s="140" t="s">
        <v>206</v>
      </c>
      <c r="B8" s="141" t="s">
        <v>207</v>
      </c>
      <c r="C8" s="141"/>
      <c r="D8" s="135">
        <f>D9+D10</f>
        <v>0</v>
      </c>
      <c r="E8" s="135">
        <f>E9+E10</f>
        <v>144482.69</v>
      </c>
      <c r="F8" s="135">
        <f>F9+F10</f>
        <v>0</v>
      </c>
      <c r="G8" s="269">
        <f>G9+G10</f>
        <v>0</v>
      </c>
    </row>
    <row r="9" spans="1:7" s="126" customFormat="1" ht="11.25">
      <c r="A9" s="142"/>
      <c r="B9" s="137" t="s">
        <v>208</v>
      </c>
      <c r="C9" s="143" t="s">
        <v>209</v>
      </c>
      <c r="D9" s="138">
        <v>-2860000</v>
      </c>
      <c r="E9" s="138">
        <v>-168384.68</v>
      </c>
      <c r="F9" s="139"/>
      <c r="G9" s="139"/>
    </row>
    <row r="10" spans="1:7" s="126" customFormat="1" ht="11.25">
      <c r="A10" s="142"/>
      <c r="B10" s="137" t="s">
        <v>210</v>
      </c>
      <c r="C10" s="143" t="s">
        <v>211</v>
      </c>
      <c r="D10" s="138">
        <v>2860000</v>
      </c>
      <c r="E10" s="138">
        <v>312867.37</v>
      </c>
      <c r="F10" s="144"/>
      <c r="G10" s="139"/>
    </row>
    <row r="11" spans="1:7" s="126" customFormat="1" ht="11.25">
      <c r="A11" s="145" t="s">
        <v>212</v>
      </c>
      <c r="B11" s="146" t="s">
        <v>213</v>
      </c>
      <c r="C11" s="146"/>
      <c r="D11" s="135">
        <f>SUM(D13-D14)</f>
        <v>0</v>
      </c>
      <c r="E11" s="135">
        <f>SUM(E13-E14)</f>
        <v>0</v>
      </c>
      <c r="F11" s="135">
        <f>SUM(F13-F14)</f>
        <v>0</v>
      </c>
      <c r="G11" s="269">
        <f>SUM(G13-G14)</f>
        <v>0</v>
      </c>
    </row>
    <row r="12" spans="1:7" s="126" customFormat="1" ht="22.5">
      <c r="A12" s="147" t="s">
        <v>214</v>
      </c>
      <c r="B12" s="137" t="s">
        <v>215</v>
      </c>
      <c r="C12" s="137"/>
      <c r="D12" s="138"/>
      <c r="E12" s="138"/>
      <c r="F12" s="139"/>
      <c r="G12" s="139"/>
    </row>
    <row r="13" spans="1:7" s="126" customFormat="1" ht="11.25">
      <c r="A13" s="147" t="s">
        <v>216</v>
      </c>
      <c r="B13" s="137" t="s">
        <v>217</v>
      </c>
      <c r="C13" s="137"/>
      <c r="D13" s="138"/>
      <c r="E13" s="138"/>
      <c r="F13" s="139"/>
      <c r="G13" s="139"/>
    </row>
    <row r="14" spans="1:7" s="126" customFormat="1" ht="11.25">
      <c r="A14" s="147" t="s">
        <v>218</v>
      </c>
      <c r="B14" s="137" t="s">
        <v>219</v>
      </c>
      <c r="C14" s="137"/>
      <c r="D14" s="138"/>
      <c r="E14" s="138"/>
      <c r="F14" s="139"/>
      <c r="G14" s="139"/>
    </row>
    <row r="15" spans="1:7" s="126" customFormat="1" ht="11.25">
      <c r="A15" s="147" t="s">
        <v>220</v>
      </c>
      <c r="B15" s="137" t="s">
        <v>221</v>
      </c>
      <c r="C15" s="137"/>
      <c r="D15" s="138"/>
      <c r="E15" s="138"/>
      <c r="F15" s="139"/>
      <c r="G15" s="139"/>
    </row>
    <row r="16" spans="1:7" s="126" customFormat="1" ht="22.5">
      <c r="A16" s="147" t="s">
        <v>222</v>
      </c>
      <c r="B16" s="137" t="s">
        <v>223</v>
      </c>
      <c r="C16" s="137"/>
      <c r="D16" s="138"/>
      <c r="E16" s="138"/>
      <c r="F16" s="139"/>
      <c r="G16" s="139"/>
    </row>
    <row r="17" spans="1:17" s="126" customFormat="1" ht="22.5">
      <c r="A17" s="147" t="s">
        <v>224</v>
      </c>
      <c r="B17" s="137" t="s">
        <v>225</v>
      </c>
      <c r="C17" s="137"/>
      <c r="D17" s="138"/>
      <c r="E17" s="138"/>
      <c r="F17" s="139"/>
      <c r="G17" s="139"/>
    </row>
    <row r="18" spans="1:17" s="126" customFormat="1" ht="11.25">
      <c r="A18" s="147" t="s">
        <v>226</v>
      </c>
      <c r="B18" s="137"/>
      <c r="C18" s="137"/>
      <c r="D18" s="138">
        <f>Доходы!C13-D8</f>
        <v>0</v>
      </c>
      <c r="E18" s="138">
        <f>Доходы!D13-E8</f>
        <v>119563.02000000002</v>
      </c>
      <c r="F18" s="138">
        <f>Доходы!E13-F8</f>
        <v>0</v>
      </c>
      <c r="G18" s="139">
        <f>Доходы!F13-G8</f>
        <v>0</v>
      </c>
    </row>
    <row r="21" spans="1:17" s="149" customFormat="1">
      <c r="A21" s="148" t="s">
        <v>227</v>
      </c>
      <c r="B21" s="284" t="s">
        <v>322</v>
      </c>
      <c r="C21" s="284"/>
    </row>
    <row r="22" spans="1:17">
      <c r="A22" s="150" t="s">
        <v>228</v>
      </c>
      <c r="B22" s="285" t="s">
        <v>229</v>
      </c>
      <c r="C22" s="285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</row>
    <row r="24" spans="1:17">
      <c r="A24" s="148" t="s">
        <v>315</v>
      </c>
      <c r="B24" s="284" t="s">
        <v>314</v>
      </c>
      <c r="C24" s="284"/>
    </row>
    <row r="25" spans="1:17">
      <c r="A25" s="150" t="s">
        <v>230</v>
      </c>
      <c r="B25" s="285" t="s">
        <v>229</v>
      </c>
      <c r="C25" s="285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86" zoomScaleNormal="130" zoomScaleSheetLayoutView="100" workbookViewId="0">
      <selection activeCell="J100" sqref="J10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6000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6000</v>
      </c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6000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  <rowBreaks count="1" manualBreakCount="1">
    <brk id="93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G81" sqref="G81:H8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3.8554687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3" zoomScaleNormal="130" zoomScaleSheetLayoutView="100" workbookViewId="0">
      <selection activeCell="M55" sqref="M55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SheetLayoutView="100" workbookViewId="0">
      <selection activeCell="J14" sqref="J14"/>
    </sheetView>
  </sheetViews>
  <sheetFormatPr defaultRowHeight="12.75"/>
  <cols>
    <col min="1" max="1" width="76" style="180" customWidth="1"/>
    <col min="2" max="2" width="20.85546875" style="181" customWidth="1"/>
    <col min="3" max="3" width="14.85546875" style="181" customWidth="1"/>
    <col min="4" max="4" width="16.7109375" style="1" customWidth="1"/>
  </cols>
  <sheetData>
    <row r="1" spans="1:4">
      <c r="A1" s="295" t="s">
        <v>234</v>
      </c>
      <c r="B1" s="295"/>
      <c r="C1" s="295"/>
      <c r="D1" s="295"/>
    </row>
    <row r="2" spans="1:4">
      <c r="A2" s="296" t="s">
        <v>235</v>
      </c>
      <c r="B2" s="296"/>
      <c r="C2" s="296"/>
      <c r="D2" s="296"/>
    </row>
    <row r="3" spans="1:4">
      <c r="A3" s="151"/>
      <c r="B3" s="151"/>
      <c r="C3" s="151"/>
      <c r="D3" s="151"/>
    </row>
    <row r="4" spans="1:4" ht="15.75">
      <c r="A4" s="151"/>
      <c r="B4" s="294"/>
      <c r="C4" s="294"/>
      <c r="D4" s="294"/>
    </row>
    <row r="5" spans="1:4" ht="14.25" customHeight="1">
      <c r="A5" s="152" t="s">
        <v>287</v>
      </c>
      <c r="B5" s="298" t="s">
        <v>323</v>
      </c>
      <c r="C5" s="298"/>
      <c r="D5" s="298"/>
    </row>
    <row r="6" spans="1:4">
      <c r="A6" s="153" t="s">
        <v>299</v>
      </c>
      <c r="B6" s="296"/>
      <c r="C6" s="296"/>
      <c r="D6" s="296"/>
    </row>
    <row r="7" spans="1:4">
      <c r="A7" s="153" t="s">
        <v>236</v>
      </c>
      <c r="B7" s="153"/>
      <c r="C7" s="153"/>
      <c r="D7" s="153"/>
    </row>
    <row r="8" spans="1:4">
      <c r="A8" s="297" t="s">
        <v>237</v>
      </c>
      <c r="B8" s="297"/>
      <c r="C8" s="297"/>
      <c r="D8" s="297"/>
    </row>
    <row r="9" spans="1:4">
      <c r="A9" s="296"/>
      <c r="B9" s="296"/>
      <c r="C9" s="296"/>
      <c r="D9" s="296"/>
    </row>
    <row r="10" spans="1:4" ht="18" customHeight="1">
      <c r="A10" s="294" t="s">
        <v>238</v>
      </c>
      <c r="B10" s="294"/>
      <c r="C10" s="294"/>
      <c r="D10" s="294"/>
    </row>
    <row r="11" spans="1:4" ht="8.25" customHeight="1">
      <c r="A11" s="154"/>
      <c r="B11" s="155"/>
      <c r="C11" s="155"/>
      <c r="D11" s="124"/>
    </row>
    <row r="12" spans="1:4" ht="49.5" customHeight="1">
      <c r="A12" s="156" t="s">
        <v>197</v>
      </c>
      <c r="B12" s="157" t="s">
        <v>239</v>
      </c>
      <c r="C12" s="157" t="s">
        <v>240</v>
      </c>
      <c r="D12" s="157" t="s">
        <v>241</v>
      </c>
    </row>
    <row r="13" spans="1:4" ht="18" customHeight="1">
      <c r="A13" s="158" t="s">
        <v>242</v>
      </c>
      <c r="B13" s="159"/>
      <c r="C13" s="160"/>
      <c r="D13" s="160">
        <v>264045.71000000002</v>
      </c>
    </row>
    <row r="14" spans="1:4" ht="22.5">
      <c r="A14" s="161" t="s">
        <v>243</v>
      </c>
      <c r="B14" s="162" t="s">
        <v>244</v>
      </c>
      <c r="C14" s="264">
        <f>IF(SUM(C15:C33)=0,"",SUM(C15:C33))</f>
        <v>495000</v>
      </c>
      <c r="D14" s="264">
        <f>IF(SUM(D15:D33)=0,"",SUM(D15:D33))</f>
        <v>29455.68</v>
      </c>
    </row>
    <row r="15" spans="1:4" ht="59.25" customHeight="1">
      <c r="A15" s="163" t="s">
        <v>245</v>
      </c>
      <c r="B15" s="164" t="s">
        <v>246</v>
      </c>
      <c r="C15" s="165">
        <v>80000</v>
      </c>
      <c r="D15" s="165">
        <f>-139.1+304.2+57.62+122.2+5933.9+5142.37+260</f>
        <v>11681.189999999999</v>
      </c>
    </row>
    <row r="16" spans="1:4" ht="30.75" customHeight="1">
      <c r="A16" s="163" t="s">
        <v>247</v>
      </c>
      <c r="B16" s="164" t="s">
        <v>248</v>
      </c>
      <c r="C16" s="165"/>
      <c r="D16" s="165"/>
    </row>
    <row r="17" spans="1:4" ht="30">
      <c r="A17" s="163" t="s">
        <v>249</v>
      </c>
      <c r="B17" s="164" t="s">
        <v>250</v>
      </c>
      <c r="C17" s="165">
        <v>50000</v>
      </c>
      <c r="D17" s="165"/>
    </row>
    <row r="18" spans="1:4" ht="30">
      <c r="A18" s="163" t="s">
        <v>251</v>
      </c>
      <c r="B18" s="164" t="s">
        <v>252</v>
      </c>
      <c r="C18" s="165">
        <v>5000</v>
      </c>
      <c r="D18" s="165"/>
    </row>
    <row r="19" spans="1:4" ht="28.5" customHeight="1">
      <c r="A19" s="163" t="s">
        <v>253</v>
      </c>
      <c r="B19" s="164" t="s">
        <v>254</v>
      </c>
      <c r="C19" s="165">
        <v>200000</v>
      </c>
      <c r="D19" s="165">
        <f>540-14+308+154+2959.72</f>
        <v>3947.72</v>
      </c>
    </row>
    <row r="20" spans="1:4" ht="49.5" customHeight="1">
      <c r="A20" s="163" t="s">
        <v>255</v>
      </c>
      <c r="B20" s="164" t="s">
        <v>256</v>
      </c>
      <c r="C20" s="165">
        <v>150000</v>
      </c>
      <c r="D20" s="165">
        <f>50-165+3817.01+2858+50+929.54+136+341-10946.25+16295.47+461</f>
        <v>13826.77</v>
      </c>
    </row>
    <row r="21" spans="1:4" ht="60">
      <c r="A21" s="167" t="s">
        <v>257</v>
      </c>
      <c r="B21" s="164" t="s">
        <v>258</v>
      </c>
      <c r="C21" s="165"/>
      <c r="D21" s="165"/>
    </row>
    <row r="22" spans="1:4" ht="45">
      <c r="A22" s="163" t="s">
        <v>259</v>
      </c>
      <c r="B22" s="164" t="s">
        <v>260</v>
      </c>
      <c r="C22" s="165"/>
      <c r="D22" s="165"/>
    </row>
    <row r="23" spans="1:4" ht="30">
      <c r="A23" s="163" t="s">
        <v>261</v>
      </c>
      <c r="B23" s="164" t="s">
        <v>262</v>
      </c>
      <c r="C23" s="165"/>
      <c r="D23" s="165"/>
    </row>
    <row r="24" spans="1:4" ht="60">
      <c r="A24" s="167" t="s">
        <v>263</v>
      </c>
      <c r="B24" s="164" t="s">
        <v>264</v>
      </c>
      <c r="C24" s="165"/>
      <c r="D24" s="165"/>
    </row>
    <row r="25" spans="1:4" ht="47.25" customHeight="1">
      <c r="A25" s="163" t="s">
        <v>265</v>
      </c>
      <c r="B25" s="164" t="s">
        <v>266</v>
      </c>
      <c r="C25" s="165"/>
      <c r="D25" s="165"/>
    </row>
    <row r="26" spans="1:4" ht="15">
      <c r="A26" s="163" t="s">
        <v>267</v>
      </c>
      <c r="B26" s="164" t="s">
        <v>268</v>
      </c>
      <c r="C26" s="165"/>
      <c r="D26" s="165">
        <f>3000+3000-6000+3000-3000+3000+3000-6000</f>
        <v>0</v>
      </c>
    </row>
    <row r="27" spans="1:4" ht="15">
      <c r="A27" s="163" t="s">
        <v>269</v>
      </c>
      <c r="B27" s="164" t="s">
        <v>270</v>
      </c>
      <c r="C27" s="165">
        <v>10000</v>
      </c>
      <c r="D27" s="165"/>
    </row>
    <row r="28" spans="1:4" ht="15">
      <c r="A28" s="168"/>
      <c r="B28" s="169"/>
      <c r="C28" s="165"/>
      <c r="D28" s="165"/>
    </row>
    <row r="29" spans="1:4" ht="15">
      <c r="A29" s="168"/>
      <c r="B29" s="169"/>
      <c r="C29" s="165"/>
      <c r="D29" s="165"/>
    </row>
    <row r="30" spans="1:4" ht="15">
      <c r="A30" s="168"/>
      <c r="B30" s="169"/>
      <c r="C30" s="165"/>
      <c r="D30" s="165"/>
    </row>
    <row r="31" spans="1:4" ht="15">
      <c r="A31" s="168"/>
      <c r="B31" s="169"/>
      <c r="C31" s="165"/>
      <c r="D31" s="165"/>
    </row>
    <row r="32" spans="1:4" ht="15">
      <c r="A32" s="168"/>
      <c r="B32" s="169"/>
      <c r="C32" s="165"/>
      <c r="D32" s="165"/>
    </row>
    <row r="33" spans="1:4" ht="15">
      <c r="A33" s="168"/>
      <c r="B33" s="169"/>
      <c r="C33" s="165"/>
      <c r="D33" s="165"/>
    </row>
    <row r="34" spans="1:4" ht="28.5">
      <c r="A34" s="170" t="s">
        <v>271</v>
      </c>
      <c r="B34" s="171" t="s">
        <v>272</v>
      </c>
      <c r="C34" s="264">
        <f>IF(SUM(C35,C38:C44)=0,"",SUM(C35,C38:C44))</f>
        <v>2365000</v>
      </c>
      <c r="D34" s="264">
        <f>IF(SUM(D35,D38:D44)=0,"",SUM(D35,D38:D44))</f>
        <v>138929</v>
      </c>
    </row>
    <row r="35" spans="1:4" ht="15">
      <c r="A35" s="172" t="s">
        <v>273</v>
      </c>
      <c r="B35" s="173" t="s">
        <v>316</v>
      </c>
      <c r="C35" s="263">
        <f>IF(SUM(C36:C37)=0,"",SUM(C36:C37))</f>
        <v>2338000</v>
      </c>
      <c r="D35" s="263">
        <f>IF(SUM(D36:D37)=0,"",SUM(D36:D37))</f>
        <v>136829</v>
      </c>
    </row>
    <row r="36" spans="1:4" ht="15">
      <c r="A36" s="174" t="s">
        <v>274</v>
      </c>
      <c r="B36" s="169"/>
      <c r="C36" s="165">
        <v>2293300</v>
      </c>
      <c r="D36" s="165">
        <v>132829</v>
      </c>
    </row>
    <row r="37" spans="1:4" ht="25.5" customHeight="1">
      <c r="A37" s="174" t="s">
        <v>275</v>
      </c>
      <c r="B37" s="169"/>
      <c r="C37" s="165">
        <v>44700</v>
      </c>
      <c r="D37" s="165">
        <v>4000</v>
      </c>
    </row>
    <row r="38" spans="1:4" ht="30">
      <c r="A38" s="163" t="s">
        <v>276</v>
      </c>
      <c r="B38" s="164" t="s">
        <v>277</v>
      </c>
      <c r="C38" s="165"/>
      <c r="D38" s="166"/>
    </row>
    <row r="39" spans="1:4" ht="23.25">
      <c r="A39" s="175" t="s">
        <v>278</v>
      </c>
      <c r="B39" s="176" t="s">
        <v>279</v>
      </c>
      <c r="C39" s="177"/>
      <c r="D39" s="166"/>
    </row>
    <row r="40" spans="1:4" ht="30">
      <c r="A40" s="163" t="s">
        <v>280</v>
      </c>
      <c r="B40" s="164" t="s">
        <v>281</v>
      </c>
      <c r="C40" s="165">
        <v>27000</v>
      </c>
      <c r="D40" s="165">
        <v>2100</v>
      </c>
    </row>
    <row r="41" spans="1:4" ht="15">
      <c r="A41" s="178" t="s">
        <v>282</v>
      </c>
      <c r="B41" s="164" t="s">
        <v>283</v>
      </c>
      <c r="C41" s="165"/>
      <c r="D41" s="166"/>
    </row>
    <row r="42" spans="1:4" ht="30">
      <c r="A42" s="163" t="s">
        <v>284</v>
      </c>
      <c r="B42" s="164" t="s">
        <v>285</v>
      </c>
      <c r="C42" s="165"/>
      <c r="D42" s="166"/>
    </row>
    <row r="43" spans="1:4" ht="15">
      <c r="A43" s="168"/>
      <c r="B43" s="169"/>
      <c r="C43" s="165"/>
      <c r="D43" s="166"/>
    </row>
    <row r="44" spans="1:4" ht="15">
      <c r="A44" s="168"/>
      <c r="B44" s="169"/>
      <c r="C44" s="165"/>
      <c r="D44" s="166"/>
    </row>
    <row r="45" spans="1:4" ht="14.25">
      <c r="A45" s="170" t="s">
        <v>286</v>
      </c>
      <c r="B45" s="179"/>
      <c r="C45" s="264">
        <f>SUM(C34,C14)</f>
        <v>2860000</v>
      </c>
      <c r="D45" s="264">
        <f>SUM(D34,D14)</f>
        <v>168384.68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M141" sqref="M14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85546875" style="32" customWidth="1"/>
    <col min="8" max="8" width="15.710937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202" t="s">
        <v>189</v>
      </c>
      <c r="B7" s="203"/>
      <c r="C7" s="204"/>
      <c r="D7" s="204"/>
      <c r="E7" s="205">
        <v>111</v>
      </c>
      <c r="F7" s="206"/>
      <c r="G7" s="207">
        <f>SUM(G8:G9)</f>
        <v>0</v>
      </c>
      <c r="H7" s="207">
        <f>SUM(H8:H9)</f>
        <v>0</v>
      </c>
      <c r="I7" s="207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0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65" t="s">
        <v>140</v>
      </c>
      <c r="B10" s="209"/>
      <c r="C10" s="210"/>
      <c r="D10" s="210"/>
      <c r="E10" s="205">
        <v>247</v>
      </c>
      <c r="F10" s="211"/>
      <c r="G10" s="212">
        <f>SUM(G11,G14,G16)</f>
        <v>416000</v>
      </c>
      <c r="H10" s="212">
        <f>SUM(H11,H14,H16)</f>
        <v>69153.8</v>
      </c>
      <c r="I10" s="212">
        <f>SUM(I11,I14,I16)</f>
        <v>0</v>
      </c>
    </row>
    <row r="11" spans="1:9" s="34" customFormat="1" ht="22.5" customHeight="1">
      <c r="A11" s="266" t="s">
        <v>2</v>
      </c>
      <c r="B11" s="213"/>
      <c r="C11" s="214"/>
      <c r="D11" s="214"/>
      <c r="E11" s="215"/>
      <c r="F11" s="216" t="s">
        <v>104</v>
      </c>
      <c r="G11" s="217">
        <f>SUM(G12:G13)</f>
        <v>416000</v>
      </c>
      <c r="H11" s="217">
        <f>SUM(H12:H13)</f>
        <v>69153.8</v>
      </c>
      <c r="I11" s="217">
        <f>SUM(I12:I13)</f>
        <v>0</v>
      </c>
    </row>
    <row r="12" spans="1:9" s="34" customFormat="1" ht="22.5" customHeight="1">
      <c r="A12" s="63" t="s">
        <v>23</v>
      </c>
      <c r="B12" s="92"/>
      <c r="C12" s="40"/>
      <c r="D12" s="40"/>
      <c r="E12" s="25"/>
      <c r="F12" s="57" t="s">
        <v>28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366000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64128.520000000004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63" t="s">
        <v>24</v>
      </c>
      <c r="B13" s="93"/>
      <c r="C13" s="11"/>
      <c r="D13" s="11"/>
      <c r="E13" s="26"/>
      <c r="F13" s="57" t="s">
        <v>321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50000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5025.2800000000007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18" t="s">
        <v>130</v>
      </c>
      <c r="B14" s="219"/>
      <c r="C14" s="220"/>
      <c r="D14" s="220"/>
      <c r="E14" s="221"/>
      <c r="F14" s="216" t="s">
        <v>105</v>
      </c>
      <c r="G14" s="222">
        <f>SUM(G15)</f>
        <v>0</v>
      </c>
      <c r="H14" s="222">
        <f>SUM(H15)</f>
        <v>0</v>
      </c>
      <c r="I14" s="222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18" t="s">
        <v>125</v>
      </c>
      <c r="B16" s="219"/>
      <c r="C16" s="220"/>
      <c r="D16" s="220"/>
      <c r="E16" s="221"/>
      <c r="F16" s="216" t="s">
        <v>107</v>
      </c>
      <c r="G16" s="222">
        <f>SUM(G17)</f>
        <v>0</v>
      </c>
      <c r="H16" s="222">
        <f>SUM(H17)</f>
        <v>0</v>
      </c>
      <c r="I16" s="222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3" t="s">
        <v>194</v>
      </c>
      <c r="B18" s="209"/>
      <c r="C18" s="210"/>
      <c r="D18" s="210"/>
      <c r="E18" s="224">
        <v>119</v>
      </c>
      <c r="F18" s="225"/>
      <c r="G18" s="222">
        <f>SUM(G19)</f>
        <v>0</v>
      </c>
      <c r="H18" s="222">
        <f>SUM(H19)</f>
        <v>0</v>
      </c>
      <c r="I18" s="222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0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3" t="s">
        <v>96</v>
      </c>
      <c r="B20" s="226"/>
      <c r="C20" s="227"/>
      <c r="D20" s="227"/>
      <c r="E20" s="215">
        <v>121</v>
      </c>
      <c r="F20" s="228"/>
      <c r="G20" s="222">
        <f>SUM(G21)</f>
        <v>978000</v>
      </c>
      <c r="H20" s="222">
        <f>SUM(H21)</f>
        <v>103039</v>
      </c>
      <c r="I20" s="222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978000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103039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08" t="s">
        <v>97</v>
      </c>
      <c r="B22" s="213"/>
      <c r="C22" s="214"/>
      <c r="D22" s="214"/>
      <c r="E22" s="215" t="s">
        <v>98</v>
      </c>
      <c r="F22" s="216"/>
      <c r="G22" s="229">
        <f>SUM(G23,G26,G28)</f>
        <v>0</v>
      </c>
      <c r="H22" s="229">
        <f>SUM(H23,H26,H28)</f>
        <v>0</v>
      </c>
      <c r="I22" s="229">
        <f>SUM(I23,I26,I28)</f>
        <v>0</v>
      </c>
    </row>
    <row r="23" spans="1:9" s="42" customFormat="1" ht="15.75">
      <c r="A23" s="230" t="s">
        <v>3</v>
      </c>
      <c r="B23" s="213"/>
      <c r="C23" s="214"/>
      <c r="D23" s="214"/>
      <c r="E23" s="215"/>
      <c r="F23" s="216" t="s">
        <v>99</v>
      </c>
      <c r="G23" s="222">
        <f>SUM(G24)</f>
        <v>0</v>
      </c>
      <c r="H23" s="222">
        <f>SUM(H24)</f>
        <v>0</v>
      </c>
      <c r="I23" s="222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18" t="s">
        <v>130</v>
      </c>
      <c r="B26" s="219"/>
      <c r="C26" s="220"/>
      <c r="D26" s="220"/>
      <c r="E26" s="221"/>
      <c r="F26" s="216" t="s">
        <v>105</v>
      </c>
      <c r="G26" s="222">
        <f>SUM(G27)</f>
        <v>0</v>
      </c>
      <c r="H26" s="222">
        <f>SUM(H27)</f>
        <v>0</v>
      </c>
      <c r="I26" s="222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18" t="s">
        <v>125</v>
      </c>
      <c r="B28" s="219"/>
      <c r="C28" s="220"/>
      <c r="D28" s="220"/>
      <c r="E28" s="221"/>
      <c r="F28" s="216" t="s">
        <v>107</v>
      </c>
      <c r="G28" s="222">
        <f>SUM(G29)</f>
        <v>0</v>
      </c>
      <c r="H28" s="222">
        <f>SUM(H29)</f>
        <v>0</v>
      </c>
      <c r="I28" s="222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1" t="s">
        <v>297</v>
      </c>
      <c r="B30" s="219"/>
      <c r="C30" s="220"/>
      <c r="D30" s="220"/>
      <c r="E30" s="232" t="s">
        <v>298</v>
      </c>
      <c r="F30" s="233"/>
      <c r="G30" s="222">
        <f>SUM(G31)</f>
        <v>0</v>
      </c>
      <c r="H30" s="222">
        <f>SUM(H31)</f>
        <v>0</v>
      </c>
      <c r="I30" s="222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08" t="s">
        <v>100</v>
      </c>
      <c r="B32" s="226"/>
      <c r="C32" s="227"/>
      <c r="D32" s="227"/>
      <c r="E32" s="232" t="s">
        <v>101</v>
      </c>
      <c r="F32" s="233"/>
      <c r="G32" s="222">
        <f>SUM(G33)</f>
        <v>296000</v>
      </c>
      <c r="H32" s="222">
        <f>SUM(H33)</f>
        <v>21021</v>
      </c>
      <c r="I32" s="222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296000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21021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3" t="s">
        <v>131</v>
      </c>
      <c r="B34" s="209"/>
      <c r="C34" s="210"/>
      <c r="D34" s="210"/>
      <c r="E34" s="224">
        <v>242</v>
      </c>
      <c r="F34" s="225"/>
      <c r="G34" s="234">
        <f>SUM(G35,G38,G40,G43,G46,G48)</f>
        <v>50000</v>
      </c>
      <c r="H34" s="234">
        <f>SUM(H35,H38,H40,H43,H46,H48)</f>
        <v>10053.57</v>
      </c>
      <c r="I34" s="234">
        <f>SUM(I35,I38,I40,I43,I46,I48)</f>
        <v>0</v>
      </c>
    </row>
    <row r="35" spans="1:9" s="48" customFormat="1" ht="23.25" customHeight="1">
      <c r="A35" s="235" t="s">
        <v>1</v>
      </c>
      <c r="B35" s="203"/>
      <c r="C35" s="204"/>
      <c r="D35" s="204"/>
      <c r="E35" s="236"/>
      <c r="F35" s="225" t="s">
        <v>106</v>
      </c>
      <c r="G35" s="237">
        <f>SUM(G36:G37)</f>
        <v>50000</v>
      </c>
      <c r="H35" s="237">
        <f>SUM(H36:H37)</f>
        <v>10053.57</v>
      </c>
      <c r="I35" s="237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50000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10053.57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0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35" t="s">
        <v>135</v>
      </c>
      <c r="B38" s="203"/>
      <c r="C38" s="204"/>
      <c r="D38" s="204"/>
      <c r="E38" s="236"/>
      <c r="F38" s="225" t="s">
        <v>134</v>
      </c>
      <c r="G38" s="222">
        <f>SUM(G39)</f>
        <v>0</v>
      </c>
      <c r="H38" s="222">
        <f>SUM(H39)</f>
        <v>0</v>
      </c>
      <c r="I38" s="222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35" t="s">
        <v>124</v>
      </c>
      <c r="B40" s="203"/>
      <c r="C40" s="204"/>
      <c r="D40" s="204"/>
      <c r="E40" s="236"/>
      <c r="F40" s="225" t="s">
        <v>136</v>
      </c>
      <c r="G40" s="237">
        <f>SUM(G41:G42)</f>
        <v>0</v>
      </c>
      <c r="H40" s="237">
        <f>SUM(H41:H42)</f>
        <v>0</v>
      </c>
      <c r="I40" s="237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35" t="s">
        <v>125</v>
      </c>
      <c r="B43" s="203"/>
      <c r="C43" s="204"/>
      <c r="D43" s="204"/>
      <c r="E43" s="236"/>
      <c r="F43" s="225" t="s">
        <v>107</v>
      </c>
      <c r="G43" s="237">
        <f>SUM(G44:G45)</f>
        <v>0</v>
      </c>
      <c r="H43" s="237">
        <f>SUM(H44:H45)</f>
        <v>0</v>
      </c>
      <c r="I43" s="237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35" t="s">
        <v>5</v>
      </c>
      <c r="B46" s="203"/>
      <c r="C46" s="204"/>
      <c r="D46" s="204"/>
      <c r="E46" s="236"/>
      <c r="F46" s="225" t="s">
        <v>109</v>
      </c>
      <c r="G46" s="222">
        <f>SUM(G47)</f>
        <v>0</v>
      </c>
      <c r="H46" s="222">
        <f>SUM(H47)</f>
        <v>0</v>
      </c>
      <c r="I46" s="222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1" t="s">
        <v>4</v>
      </c>
      <c r="B48" s="203"/>
      <c r="C48" s="204"/>
      <c r="D48" s="204"/>
      <c r="E48" s="238"/>
      <c r="F48" s="211" t="s">
        <v>110</v>
      </c>
      <c r="G48" s="222">
        <f>SUM(G49)</f>
        <v>0</v>
      </c>
      <c r="H48" s="222">
        <f>SUM(H49)</f>
        <v>0</v>
      </c>
      <c r="I48" s="222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39" t="s">
        <v>15</v>
      </c>
      <c r="B50" s="226"/>
      <c r="C50" s="227"/>
      <c r="D50" s="227"/>
      <c r="E50" s="232" t="s">
        <v>79</v>
      </c>
      <c r="F50" s="240"/>
      <c r="G50" s="222">
        <f>SUM(G51,G53)</f>
        <v>0</v>
      </c>
      <c r="H50" s="222">
        <f>SUM(H51,H53)</f>
        <v>0</v>
      </c>
      <c r="I50" s="222">
        <f>SUM(I51,I53)</f>
        <v>0</v>
      </c>
    </row>
    <row r="51" spans="1:9" s="48" customFormat="1" ht="15.75">
      <c r="A51" s="235" t="s">
        <v>124</v>
      </c>
      <c r="B51" s="241"/>
      <c r="C51" s="242"/>
      <c r="D51" s="242"/>
      <c r="E51" s="243"/>
      <c r="F51" s="216" t="s">
        <v>102</v>
      </c>
      <c r="G51" s="222">
        <f>SUM(G52)</f>
        <v>0</v>
      </c>
      <c r="H51" s="222">
        <f>SUM(H52)</f>
        <v>0</v>
      </c>
      <c r="I51" s="222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44" t="s">
        <v>125</v>
      </c>
      <c r="B53" s="213"/>
      <c r="C53" s="214"/>
      <c r="D53" s="214"/>
      <c r="E53" s="215"/>
      <c r="F53" s="216" t="s">
        <v>107</v>
      </c>
      <c r="G53" s="222">
        <f>SUM(G54)</f>
        <v>0</v>
      </c>
      <c r="H53" s="222">
        <f>SUM(H54)</f>
        <v>0</v>
      </c>
      <c r="I53" s="222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3" t="s">
        <v>140</v>
      </c>
      <c r="B55" s="226"/>
      <c r="C55" s="227"/>
      <c r="D55" s="227"/>
      <c r="E55" s="232" t="s">
        <v>80</v>
      </c>
      <c r="F55" s="240"/>
      <c r="G55" s="222">
        <f>SUM(G56,G58,G65,G68,G74,G86,G93)</f>
        <v>1057000</v>
      </c>
      <c r="H55" s="222">
        <f>SUM(H56,H58,H65,H68,H74,H86,H93)</f>
        <v>109600</v>
      </c>
      <c r="I55" s="222">
        <f>SUM(I56,I58,I65,I68,I74,I86,I93)</f>
        <v>0</v>
      </c>
    </row>
    <row r="56" spans="1:9" s="48" customFormat="1" ht="19.5" customHeight="1">
      <c r="A56" s="223" t="s">
        <v>130</v>
      </c>
      <c r="B56" s="226"/>
      <c r="C56" s="227"/>
      <c r="D56" s="227"/>
      <c r="E56" s="232"/>
      <c r="F56" s="228" t="s">
        <v>105</v>
      </c>
      <c r="G56" s="222">
        <f>SUM(G57)</f>
        <v>0</v>
      </c>
      <c r="H56" s="222">
        <f>SUM(H57)</f>
        <v>0</v>
      </c>
      <c r="I56" s="222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45" t="s">
        <v>2</v>
      </c>
      <c r="B58" s="241"/>
      <c r="C58" s="242"/>
      <c r="D58" s="242"/>
      <c r="E58" s="242"/>
      <c r="F58" s="216" t="s">
        <v>104</v>
      </c>
      <c r="G58" s="245">
        <f>SUM(G59:G64)</f>
        <v>20000</v>
      </c>
      <c r="H58" s="245">
        <f>SUM(H59:H64)</f>
        <v>0</v>
      </c>
      <c r="I58" s="24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0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20000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45" t="s">
        <v>123</v>
      </c>
      <c r="B65" s="213"/>
      <c r="C65" s="214"/>
      <c r="D65" s="214"/>
      <c r="E65" s="215"/>
      <c r="F65" s="216" t="s">
        <v>103</v>
      </c>
      <c r="G65" s="217">
        <f>SUM(G66:G67)</f>
        <v>0</v>
      </c>
      <c r="H65" s="217">
        <f>SUM(H66:H67)</f>
        <v>0</v>
      </c>
      <c r="I65" s="217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46" t="s">
        <v>124</v>
      </c>
      <c r="B68" s="241"/>
      <c r="C68" s="242"/>
      <c r="D68" s="242"/>
      <c r="E68" s="242"/>
      <c r="F68" s="216" t="s">
        <v>102</v>
      </c>
      <c r="G68" s="245">
        <f>SUM(G69:G73)</f>
        <v>77000</v>
      </c>
      <c r="H68" s="245">
        <f>SUM(H69:H73)</f>
        <v>15550</v>
      </c>
      <c r="I68" s="24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43000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34000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15550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44" t="s">
        <v>125</v>
      </c>
      <c r="B74" s="241"/>
      <c r="C74" s="242"/>
      <c r="D74" s="242"/>
      <c r="E74" s="242"/>
      <c r="F74" s="216" t="s">
        <v>107</v>
      </c>
      <c r="G74" s="245">
        <f>SUM(G75:G85)</f>
        <v>366000</v>
      </c>
      <c r="H74" s="245">
        <f>SUM(H75:H85)</f>
        <v>50100</v>
      </c>
      <c r="I74" s="24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301000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46200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10000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20000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0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35000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3900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45" t="s">
        <v>5</v>
      </c>
      <c r="B86" s="241"/>
      <c r="C86" s="242"/>
      <c r="D86" s="242"/>
      <c r="E86" s="242"/>
      <c r="F86" s="216" t="s">
        <v>109</v>
      </c>
      <c r="G86" s="245">
        <f>SUM(G87:G92)</f>
        <v>40000</v>
      </c>
      <c r="H86" s="245">
        <f>SUM(H87:H92)</f>
        <v>0</v>
      </c>
      <c r="I86" s="24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40000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45" t="s">
        <v>4</v>
      </c>
      <c r="B93" s="213"/>
      <c r="C93" s="214"/>
      <c r="D93" s="214"/>
      <c r="E93" s="215"/>
      <c r="F93" s="216" t="s">
        <v>110</v>
      </c>
      <c r="G93" s="217">
        <f>SUM(G94:G101)</f>
        <v>554000</v>
      </c>
      <c r="H93" s="217">
        <f>SUM(H94:H101)</f>
        <v>43950</v>
      </c>
      <c r="I93" s="217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161000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36950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382000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7000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11000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0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47" t="s">
        <v>112</v>
      </c>
      <c r="B102" s="219"/>
      <c r="C102" s="220"/>
      <c r="D102" s="220"/>
      <c r="E102" s="215" t="s">
        <v>86</v>
      </c>
      <c r="F102" s="240"/>
      <c r="G102" s="217">
        <f>SUM(G103)</f>
        <v>0</v>
      </c>
      <c r="H102" s="217">
        <f>SUM(H103)</f>
        <v>0</v>
      </c>
      <c r="I102" s="217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47" t="s">
        <v>111</v>
      </c>
      <c r="B104" s="219"/>
      <c r="C104" s="220"/>
      <c r="D104" s="220"/>
      <c r="E104" s="215" t="s">
        <v>83</v>
      </c>
      <c r="F104" s="240"/>
      <c r="G104" s="217">
        <f>SUM(G105)</f>
        <v>0</v>
      </c>
      <c r="H104" s="217">
        <f>SUM(H105)</f>
        <v>0</v>
      </c>
      <c r="I104" s="217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0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47" t="s">
        <v>84</v>
      </c>
      <c r="B106" s="248"/>
      <c r="C106" s="249"/>
      <c r="D106" s="249"/>
      <c r="E106" s="232" t="s">
        <v>85</v>
      </c>
      <c r="F106" s="240"/>
      <c r="G106" s="217">
        <f>SUM(G107)</f>
        <v>0</v>
      </c>
      <c r="H106" s="217">
        <f>SUM(H107)</f>
        <v>0</v>
      </c>
      <c r="I106" s="217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47" t="s">
        <v>115</v>
      </c>
      <c r="B108" s="248"/>
      <c r="C108" s="249"/>
      <c r="D108" s="249"/>
      <c r="E108" s="232" t="s">
        <v>116</v>
      </c>
      <c r="F108" s="240"/>
      <c r="G108" s="217">
        <f>SUM(G109,G111)</f>
        <v>0</v>
      </c>
      <c r="H108" s="217">
        <f>SUM(H109,H111)</f>
        <v>0</v>
      </c>
      <c r="I108" s="217">
        <f>SUM(I109,I111)</f>
        <v>0</v>
      </c>
    </row>
    <row r="109" spans="1:11" ht="15.75">
      <c r="A109" s="231" t="s">
        <v>125</v>
      </c>
      <c r="B109" s="213"/>
      <c r="C109" s="214"/>
      <c r="D109" s="214"/>
      <c r="E109" s="215"/>
      <c r="F109" s="216" t="s">
        <v>107</v>
      </c>
      <c r="G109" s="217">
        <f>SUM(G110)</f>
        <v>0</v>
      </c>
      <c r="H109" s="217">
        <f>SUM(H110)</f>
        <v>0</v>
      </c>
      <c r="I109" s="217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0" t="s">
        <v>5</v>
      </c>
      <c r="B111" s="213"/>
      <c r="C111" s="214"/>
      <c r="D111" s="214"/>
      <c r="E111" s="215"/>
      <c r="F111" s="216" t="s">
        <v>109</v>
      </c>
      <c r="G111" s="217">
        <f>SUM(G112)</f>
        <v>0</v>
      </c>
      <c r="H111" s="217">
        <f>SUM(H112)</f>
        <v>0</v>
      </c>
      <c r="I111" s="217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47" t="s">
        <v>117</v>
      </c>
      <c r="B113" s="248"/>
      <c r="C113" s="249"/>
      <c r="D113" s="249"/>
      <c r="E113" s="232" t="s">
        <v>87</v>
      </c>
      <c r="F113" s="240"/>
      <c r="G113" s="217">
        <f t="shared" ref="G113:I114" si="0">SUM(G114)</f>
        <v>0</v>
      </c>
      <c r="H113" s="217">
        <f t="shared" si="0"/>
        <v>0</v>
      </c>
      <c r="I113" s="217">
        <f t="shared" si="0"/>
        <v>0</v>
      </c>
    </row>
    <row r="114" spans="1:9" ht="15.75">
      <c r="A114" s="251" t="s">
        <v>55</v>
      </c>
      <c r="B114" s="252"/>
      <c r="C114" s="253"/>
      <c r="D114" s="253"/>
      <c r="E114" s="221"/>
      <c r="F114" s="216" t="s">
        <v>118</v>
      </c>
      <c r="G114" s="217">
        <f t="shared" si="0"/>
        <v>0</v>
      </c>
      <c r="H114" s="217">
        <f t="shared" si="0"/>
        <v>0</v>
      </c>
      <c r="I114" s="217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18" t="s">
        <v>120</v>
      </c>
      <c r="B116" s="254"/>
      <c r="C116" s="220"/>
      <c r="D116" s="220"/>
      <c r="E116" s="232" t="s">
        <v>193</v>
      </c>
      <c r="F116" s="233"/>
      <c r="G116" s="217">
        <f>SUM(G117)</f>
        <v>0</v>
      </c>
      <c r="H116" s="217">
        <f>SUM(H117)</f>
        <v>0</v>
      </c>
      <c r="I116" s="217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18" t="s">
        <v>161</v>
      </c>
      <c r="B118" s="252"/>
      <c r="C118" s="253"/>
      <c r="D118" s="253"/>
      <c r="E118" s="232" t="s">
        <v>160</v>
      </c>
      <c r="F118" s="216"/>
      <c r="G118" s="229">
        <f>SUM(G119:G120)</f>
        <v>0</v>
      </c>
      <c r="H118" s="229">
        <f>SUM(H119:H120)</f>
        <v>0</v>
      </c>
      <c r="I118" s="229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39" t="s">
        <v>69</v>
      </c>
      <c r="B121" s="226"/>
      <c r="C121" s="227"/>
      <c r="D121" s="227"/>
      <c r="E121" s="215" t="s">
        <v>81</v>
      </c>
      <c r="F121" s="240"/>
      <c r="G121" s="217">
        <f>SUM(G122)</f>
        <v>6000</v>
      </c>
      <c r="H121" s="217">
        <f>SUM(H122)</f>
        <v>0</v>
      </c>
      <c r="I121" s="217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0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39" t="s">
        <v>119</v>
      </c>
      <c r="B123" s="226"/>
      <c r="C123" s="227"/>
      <c r="D123" s="227"/>
      <c r="E123" s="215" t="s">
        <v>91</v>
      </c>
      <c r="F123" s="233"/>
      <c r="G123" s="229">
        <f>SUM(G124)</f>
        <v>7000</v>
      </c>
      <c r="H123" s="229">
        <f>SUM(H124)</f>
        <v>0</v>
      </c>
      <c r="I123" s="229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7000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3" t="s">
        <v>169</v>
      </c>
      <c r="B125" s="219"/>
      <c r="C125" s="220"/>
      <c r="D125" s="220"/>
      <c r="E125" s="215" t="s">
        <v>168</v>
      </c>
      <c r="F125" s="233"/>
      <c r="G125" s="229">
        <f>SUM(G126:G130)</f>
        <v>30000</v>
      </c>
      <c r="H125" s="229">
        <f>SUM(H126:H130)</f>
        <v>0</v>
      </c>
      <c r="I125" s="229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30000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47" t="s">
        <v>88</v>
      </c>
      <c r="B131" s="219"/>
      <c r="C131" s="220"/>
      <c r="D131" s="220"/>
      <c r="E131" s="232" t="s">
        <v>89</v>
      </c>
      <c r="F131" s="240"/>
      <c r="G131" s="255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20000</v>
      </c>
      <c r="H131" s="255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55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3" t="s">
        <v>177</v>
      </c>
      <c r="B132" s="219"/>
      <c r="C132" s="220"/>
      <c r="D132" s="220"/>
      <c r="E132" s="232" t="s">
        <v>176</v>
      </c>
      <c r="F132" s="240"/>
      <c r="G132" s="217">
        <f>SUM(G133)</f>
        <v>0</v>
      </c>
      <c r="H132" s="217">
        <f>SUM(H133)</f>
        <v>0</v>
      </c>
      <c r="I132" s="217">
        <f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48" customFormat="1" ht="15.75">
      <c r="A134" s="308" t="s">
        <v>70</v>
      </c>
      <c r="B134" s="309"/>
      <c r="C134" s="309"/>
      <c r="D134" s="309"/>
      <c r="E134" s="309"/>
      <c r="F134" s="310"/>
      <c r="G134" s="217">
        <f>SUM(G132,G131,G125,G123,G121,G118,G116,G113,G108,G106,G104,G102,G55,G50,G34,G32,G30,G22,G20,G18,G10,G7)</f>
        <v>2860000</v>
      </c>
      <c r="H134" s="260">
        <f>SUM(H132,H131,H125,H123,H121,H118,H116,H113,H108,H106,H104,H102,H55,H50,H34,H32,H30,H22,H20,H18,H10,H7)</f>
        <v>312867.37</v>
      </c>
      <c r="I134" s="217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5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07" zoomScaleNormal="100" zoomScaleSheetLayoutView="100" workbookViewId="0">
      <selection activeCell="H97" sqref="H97"/>
    </sheetView>
  </sheetViews>
  <sheetFormatPr defaultRowHeight="15"/>
  <cols>
    <col min="1" max="1" width="55.28515625" style="3" customWidth="1"/>
    <col min="2" max="2" width="8.140625" style="3" customWidth="1"/>
    <col min="3" max="3" width="6.28515625" style="3" customWidth="1"/>
    <col min="4" max="4" width="10.42578125" style="3" customWidth="1"/>
    <col min="5" max="5" width="9.42578125" style="28" customWidth="1"/>
    <col min="6" max="6" width="9.140625" style="1"/>
    <col min="7" max="7" width="10.42578125" style="32" customWidth="1"/>
    <col min="8" max="8" width="13.140625" customWidth="1"/>
    <col min="9" max="9" width="14.140625" customWidth="1"/>
  </cols>
  <sheetData>
    <row r="2" spans="1:9" ht="15" customHeight="1">
      <c r="A2" s="311"/>
      <c r="B2" s="311"/>
      <c r="C2" s="311"/>
      <c r="D2" s="311"/>
      <c r="E2" s="311"/>
      <c r="F2" s="311"/>
      <c r="G2" s="311"/>
      <c r="H2" s="311"/>
      <c r="I2" s="311"/>
    </row>
    <row r="3" spans="1:9" ht="12" customHeight="1">
      <c r="A3" s="311"/>
      <c r="B3" s="311"/>
      <c r="C3" s="311"/>
      <c r="D3" s="311"/>
      <c r="E3" s="311"/>
      <c r="F3" s="311"/>
      <c r="G3" s="311"/>
      <c r="H3" s="311"/>
      <c r="I3" s="311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30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44.25" customHeight="1">
      <c r="A10" s="109" t="s">
        <v>140</v>
      </c>
      <c r="B10" s="95" t="s">
        <v>300</v>
      </c>
      <c r="C10" s="37" t="s">
        <v>301</v>
      </c>
      <c r="D10" s="37" t="s">
        <v>303</v>
      </c>
      <c r="E10" s="19" t="s">
        <v>319</v>
      </c>
      <c r="F10" s="41"/>
      <c r="G10" s="30">
        <f>SUM(G11,G14,G16)</f>
        <v>120000</v>
      </c>
      <c r="H10" s="30">
        <f>SUM(H11,H14,H16)</f>
        <v>36955.97</v>
      </c>
      <c r="I10" s="30">
        <f>SUM(I11,I14,I16)</f>
        <v>0</v>
      </c>
    </row>
    <row r="11" spans="1:9" s="34" customFormat="1" ht="18.75" customHeight="1">
      <c r="A11" s="65" t="s">
        <v>2</v>
      </c>
      <c r="B11" s="99"/>
      <c r="C11" s="12"/>
      <c r="D11" s="12"/>
      <c r="E11" s="27"/>
      <c r="F11" s="41" t="s">
        <v>104</v>
      </c>
      <c r="G11" s="9">
        <f>SUM(G12:G13)</f>
        <v>120000</v>
      </c>
      <c r="H11" s="9">
        <f>SUM(H12:H13)</f>
        <v>36955.97</v>
      </c>
      <c r="I11" s="9">
        <f>SUM(I12:I13)</f>
        <v>0</v>
      </c>
    </row>
    <row r="12" spans="1:9" s="34" customFormat="1" ht="15" customHeight="1">
      <c r="A12" s="63" t="s">
        <v>23</v>
      </c>
      <c r="B12" s="99"/>
      <c r="C12" s="12"/>
      <c r="D12" s="12"/>
      <c r="E12" s="27"/>
      <c r="F12" s="57" t="s">
        <v>28</v>
      </c>
      <c r="G12" s="49">
        <v>70000</v>
      </c>
      <c r="H12" s="267">
        <v>31930.69</v>
      </c>
      <c r="I12" s="199"/>
    </row>
    <row r="13" spans="1:9" s="6" customFormat="1" ht="15.75">
      <c r="A13" s="63" t="s">
        <v>24</v>
      </c>
      <c r="B13" s="93"/>
      <c r="C13" s="11"/>
      <c r="D13" s="11"/>
      <c r="E13" s="26"/>
      <c r="F13" s="57" t="s">
        <v>29</v>
      </c>
      <c r="G13" s="14">
        <v>50000</v>
      </c>
      <c r="H13" s="267">
        <f>2577.13+2448.15</f>
        <v>5025.2800000000007</v>
      </c>
      <c r="I13" s="199"/>
    </row>
    <row r="14" spans="1:9" s="34" customFormat="1" ht="15.75">
      <c r="A14" s="108" t="s">
        <v>130</v>
      </c>
      <c r="B14" s="94"/>
      <c r="C14" s="44"/>
      <c r="D14" s="44"/>
      <c r="E14" s="26" t="s">
        <v>320</v>
      </c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 t="s">
        <v>300</v>
      </c>
      <c r="C20" s="37" t="s">
        <v>301</v>
      </c>
      <c r="D20" s="37" t="s">
        <v>302</v>
      </c>
      <c r="E20" s="25">
        <v>121</v>
      </c>
      <c r="F20" s="82"/>
      <c r="G20" s="8">
        <f>SUM(G21)</f>
        <v>550000</v>
      </c>
      <c r="H20" s="8">
        <f>SUM(H21)</f>
        <v>57355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550000</v>
      </c>
      <c r="H21" s="197">
        <f>20340+15804+2340+18871</f>
        <v>57355</v>
      </c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8.5" customHeight="1">
      <c r="A32" s="39" t="s">
        <v>100</v>
      </c>
      <c r="B32" s="95" t="s">
        <v>300</v>
      </c>
      <c r="C32" s="37" t="s">
        <v>301</v>
      </c>
      <c r="D32" s="37" t="s">
        <v>302</v>
      </c>
      <c r="E32" s="19" t="s">
        <v>101</v>
      </c>
      <c r="F32" s="43"/>
      <c r="G32" s="8">
        <f>SUM(G33)</f>
        <v>166000</v>
      </c>
      <c r="H32" s="8">
        <f>SUM(H33)</f>
        <v>11622</v>
      </c>
      <c r="I32" s="8">
        <f>SUM(I33)</f>
        <v>0</v>
      </c>
    </row>
    <row r="33" spans="1:9" ht="30" customHeight="1">
      <c r="A33" s="60" t="s">
        <v>10</v>
      </c>
      <c r="B33" s="95"/>
      <c r="C33" s="37"/>
      <c r="D33" s="37"/>
      <c r="E33" s="24"/>
      <c r="F33" s="61" t="s">
        <v>95</v>
      </c>
      <c r="G33" s="14">
        <v>166000</v>
      </c>
      <c r="H33" s="197">
        <f>11622</f>
        <v>11622</v>
      </c>
      <c r="I33" s="197"/>
    </row>
    <row r="34" spans="1:9" s="3" customFormat="1" ht="33.75" customHeight="1">
      <c r="A34" s="109" t="s">
        <v>131</v>
      </c>
      <c r="B34" s="95" t="s">
        <v>300</v>
      </c>
      <c r="C34" s="37" t="s">
        <v>301</v>
      </c>
      <c r="D34" s="37" t="s">
        <v>303</v>
      </c>
      <c r="E34" s="68">
        <v>242</v>
      </c>
      <c r="F34" s="69"/>
      <c r="G34" s="256">
        <f>SUM(G35,G38,G40,G43,G46,G48)</f>
        <v>50000</v>
      </c>
      <c r="H34" s="256">
        <f>SUM(H35,H38,H40,H43,H46,H48)</f>
        <v>10053.57</v>
      </c>
      <c r="I34" s="256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50000</v>
      </c>
      <c r="H35" s="72">
        <f>SUM(H36:H37)</f>
        <v>10053.57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>
        <v>50000</v>
      </c>
      <c r="H36" s="199">
        <v>10053.57</v>
      </c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5"/>
      <c r="C45" s="37"/>
      <c r="D45" s="37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>
        <f>30000-30000</f>
        <v>0</v>
      </c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4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38.2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63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42.75" customHeight="1">
      <c r="A55" s="109" t="s">
        <v>140</v>
      </c>
      <c r="B55" s="95" t="s">
        <v>300</v>
      </c>
      <c r="C55" s="37" t="s">
        <v>301</v>
      </c>
      <c r="D55" s="37" t="s">
        <v>303</v>
      </c>
      <c r="E55" s="19" t="s">
        <v>80</v>
      </c>
      <c r="F55" s="67"/>
      <c r="G55" s="8">
        <f>SUM(G56,G58,G65,G68,G74,G86,G93)</f>
        <v>395000</v>
      </c>
      <c r="H55" s="8">
        <f>SUM(H56,H58,H65,H68,H74,H86,H93)</f>
        <v>63400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20000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15.75">
      <c r="A64" s="262" t="s">
        <v>317</v>
      </c>
      <c r="B64" s="99"/>
      <c r="C64" s="12"/>
      <c r="D64" s="12"/>
      <c r="E64" s="27"/>
      <c r="F64" s="57" t="s">
        <v>318</v>
      </c>
      <c r="G64" s="13">
        <v>20000</v>
      </c>
      <c r="H64" s="13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34000</v>
      </c>
      <c r="H68" s="65">
        <f>SUM(H69:H73)</f>
        <v>15550</v>
      </c>
      <c r="I68" s="65">
        <f>SUM(I69:I73)</f>
        <v>0</v>
      </c>
    </row>
    <row r="69" spans="1:9" ht="15.75" customHeight="1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>
        <v>34000</v>
      </c>
      <c r="H72" s="197">
        <f>550+15000</f>
        <v>15550</v>
      </c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65000</v>
      </c>
      <c r="H74" s="65">
        <f>SUM(H75:H85)</f>
        <v>3900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58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>
        <v>10000</v>
      </c>
      <c r="H76" s="197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9">
        <f t="shared" ref="I77:I84" si="0">G77-H77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9">
        <f t="shared" si="0"/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20000</v>
      </c>
      <c r="H79" s="197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>
        <v>35000</v>
      </c>
      <c r="H80" s="197">
        <v>3900</v>
      </c>
      <c r="I80" s="199"/>
    </row>
    <row r="81" spans="1:9" ht="61.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9">
        <f t="shared" si="0"/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9">
        <f t="shared" si="0"/>
        <v>0</v>
      </c>
    </row>
    <row r="83" spans="1:9" ht="30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9">
        <f t="shared" si="0"/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9">
        <f t="shared" si="0"/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4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40000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>
        <v>40000</v>
      </c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236000</v>
      </c>
      <c r="H93" s="9">
        <f>SUM(H94:H101)</f>
        <v>43950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 t="s">
        <v>313</v>
      </c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49">
        <v>161000</v>
      </c>
      <c r="H96" s="197">
        <f>12500+16450+8000</f>
        <v>36950</v>
      </c>
      <c r="I96" s="197"/>
    </row>
    <row r="97" spans="1:11" ht="48.75" customHeight="1">
      <c r="A97" s="80" t="s">
        <v>188</v>
      </c>
      <c r="B97" s="96"/>
      <c r="C97" s="16"/>
      <c r="D97" s="16"/>
      <c r="E97" s="25"/>
      <c r="F97" s="57" t="s">
        <v>151</v>
      </c>
      <c r="G97" s="49"/>
      <c r="H97" s="197"/>
      <c r="I97" s="197">
        <f t="shared" ref="I97:I100" si="1">G97-H97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49"/>
      <c r="H98" s="197"/>
      <c r="I98" s="197">
        <f t="shared" si="1"/>
        <v>0</v>
      </c>
    </row>
    <row r="99" spans="1:11" ht="86.2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70000</v>
      </c>
      <c r="H99" s="197">
        <v>7000</v>
      </c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197"/>
      <c r="I100" s="197">
        <f t="shared" si="1"/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5000</v>
      </c>
      <c r="H101" s="197"/>
      <c r="I101" s="197"/>
      <c r="K101" s="4"/>
    </row>
    <row r="102" spans="1:11" s="42" customFormat="1" ht="4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47.2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4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63.7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8" customHeight="1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48.7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2">SUM(G114)</f>
        <v>0</v>
      </c>
      <c r="H113" s="9">
        <f t="shared" si="2"/>
        <v>0</v>
      </c>
      <c r="I113" s="9">
        <f t="shared" si="2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2"/>
        <v>0</v>
      </c>
      <c r="H114" s="9">
        <f t="shared" si="2"/>
        <v>0</v>
      </c>
      <c r="I114" s="9">
        <f t="shared" si="2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4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6000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6000</v>
      </c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7000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7000</v>
      </c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1294000</v>
      </c>
      <c r="H134" s="259">
        <f>SUM(H132,H131,H125,H123,H121,H118,H116,H113,H108,H106,H104,H102,H55,H50,H34,H32,H30,H22,H20,H18,H10,H7)</f>
        <v>179386.54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10">
    <mergeCell ref="A2:I2"/>
    <mergeCell ref="A3:I3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2" fitToHeight="4" orientation="portrait" r:id="rId1"/>
  <headerFooter alignWithMargins="0">
    <oddHeader>&amp;L&amp;F&amp;C&amp;A&amp;R&amp;P из&amp;N</oddHeader>
  </headerFooter>
  <rowBreaks count="1" manualBreakCount="1">
    <brk id="8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137"/>
  <sheetViews>
    <sheetView view="pageBreakPreview" topLeftCell="A11" zoomScaleNormal="130" zoomScaleSheetLayoutView="100" workbookViewId="0">
      <selection activeCell="H22" sqref="H22"/>
    </sheetView>
  </sheetViews>
  <sheetFormatPr defaultRowHeight="15"/>
  <cols>
    <col min="1" max="1" width="51.140625" style="3" customWidth="1"/>
    <col min="2" max="2" width="8.140625" style="3" customWidth="1"/>
    <col min="3" max="3" width="6.28515625" style="3" customWidth="1"/>
    <col min="4" max="4" width="13.42578125" style="3" customWidth="1"/>
    <col min="5" max="5" width="9.42578125" style="28" customWidth="1"/>
    <col min="6" max="6" width="9.140625" style="1"/>
    <col min="7" max="7" width="10.85546875" style="32" customWidth="1"/>
    <col min="8" max="8" width="10.7109375" customWidth="1"/>
    <col min="9" max="9" width="8.5703125" customWidth="1"/>
  </cols>
  <sheetData>
    <row r="2" spans="1:9">
      <c r="B2" s="311"/>
      <c r="C2" s="311"/>
      <c r="D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30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48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30.7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 t="s">
        <v>300</v>
      </c>
      <c r="C20" s="37" t="s">
        <v>301</v>
      </c>
      <c r="D20" s="37" t="s">
        <v>304</v>
      </c>
      <c r="E20" s="25">
        <v>121</v>
      </c>
      <c r="F20" s="82"/>
      <c r="G20" s="8">
        <f>SUM(G21)</f>
        <v>409000</v>
      </c>
      <c r="H20" s="8">
        <f>SUM(H21)</f>
        <v>45684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409000</v>
      </c>
      <c r="H21" s="257">
        <f>13560+16004+1560+14560</f>
        <v>45684</v>
      </c>
      <c r="I21" s="25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78.7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64.5" customHeight="1">
      <c r="A32" s="39" t="s">
        <v>100</v>
      </c>
      <c r="B32" s="95" t="s">
        <v>300</v>
      </c>
      <c r="C32" s="37" t="s">
        <v>301</v>
      </c>
      <c r="D32" s="37" t="s">
        <v>304</v>
      </c>
      <c r="E32" s="19" t="s">
        <v>101</v>
      </c>
      <c r="F32" s="43"/>
      <c r="G32" s="8">
        <f>SUM(G33)</f>
        <v>124000</v>
      </c>
      <c r="H32" s="8">
        <f>SUM(H33)</f>
        <v>9399</v>
      </c>
      <c r="I32" s="8">
        <f>SUM(I33)</f>
        <v>0</v>
      </c>
    </row>
    <row r="33" spans="1:16" ht="15.75">
      <c r="A33" s="60" t="s">
        <v>10</v>
      </c>
      <c r="B33" s="90"/>
      <c r="C33" s="7"/>
      <c r="D33" s="7"/>
      <c r="E33" s="24"/>
      <c r="F33" s="61" t="s">
        <v>95</v>
      </c>
      <c r="G33" s="14">
        <v>124000</v>
      </c>
      <c r="H33" s="197">
        <v>9399</v>
      </c>
      <c r="I33" s="197"/>
      <c r="P33" t="s">
        <v>126</v>
      </c>
    </row>
    <row r="34" spans="1:16" s="3" customFormat="1" ht="44.2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16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16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16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16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16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16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16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16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16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16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16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16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16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16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4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 ht="30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4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47.2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4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4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 ht="30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533000</v>
      </c>
      <c r="H134" s="9">
        <f>SUM(H132,H131,H125,H123,H121,H118,H116,H113,H108,H106,H104,H102,H55,H50,H34,H32,H30,H22,H20,H18,H10,H7)</f>
        <v>55083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137:G137"/>
    <mergeCell ref="A136:G136"/>
    <mergeCell ref="H5:H6"/>
    <mergeCell ref="A134:F134"/>
    <mergeCell ref="B2:D2"/>
    <mergeCell ref="I5:I6"/>
    <mergeCell ref="B5:F5"/>
    <mergeCell ref="A5:A6"/>
    <mergeCell ref="G5:G6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7" fitToHeight="4" orientation="portrait" r:id="rId1"/>
  <headerFooter alignWithMargins="0">
    <oddHeader>&amp;L&amp;F&amp;C&amp;A&amp;R&amp;P из&amp;N</oddHeader>
  </headerFooter>
  <rowBreaks count="2" manualBreakCount="2">
    <brk id="90" max="8" man="1"/>
    <brk id="1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2" zoomScaleSheetLayoutView="100" workbookViewId="0">
      <selection activeCell="G132" sqref="G132"/>
    </sheetView>
  </sheetViews>
  <sheetFormatPr defaultRowHeight="15"/>
  <cols>
    <col min="1" max="1" width="57.7109375" style="3" customWidth="1"/>
    <col min="2" max="2" width="8.140625" style="3" customWidth="1"/>
    <col min="3" max="3" width="6.28515625" style="3" customWidth="1"/>
    <col min="4" max="4" width="10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11"/>
      <c r="C2" s="311"/>
      <c r="D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30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65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32.2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45.75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 ht="30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4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4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 t="s">
        <v>300</v>
      </c>
      <c r="C131" s="46" t="s">
        <v>311</v>
      </c>
      <c r="D131" s="46" t="s">
        <v>312</v>
      </c>
      <c r="E131" s="19" t="s">
        <v>89</v>
      </c>
      <c r="F131" s="67"/>
      <c r="G131" s="9">
        <v>20000</v>
      </c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20000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137:G137"/>
    <mergeCell ref="A136:G136"/>
    <mergeCell ref="H5:H6"/>
    <mergeCell ref="A134:F134"/>
    <mergeCell ref="B2:D2"/>
    <mergeCell ref="I5:I6"/>
    <mergeCell ref="B5:F5"/>
    <mergeCell ref="A5:A6"/>
    <mergeCell ref="G5:G6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8" fitToHeight="4" orientation="portrait" r:id="rId1"/>
  <headerFooter alignWithMargins="0">
    <oddHeader>&amp;L&amp;F&amp;C&amp;A&amp;R&amp;P из&amp;N</oddHeader>
  </headerFooter>
  <rowBreaks count="1" manualBreakCount="1">
    <brk id="8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16" zoomScaleNormal="130" zoomScaleSheetLayoutView="100" workbookViewId="0">
      <selection activeCell="M94" sqref="M9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9.570312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11"/>
      <c r="C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 t="s">
        <v>305</v>
      </c>
      <c r="C20" s="37" t="s">
        <v>306</v>
      </c>
      <c r="D20" s="37" t="s">
        <v>307</v>
      </c>
      <c r="E20" s="25">
        <v>121</v>
      </c>
      <c r="F20" s="82"/>
      <c r="G20" s="8">
        <f>SUM(G21)</f>
        <v>19000</v>
      </c>
      <c r="H20" s="8">
        <f>SUM(H21)</f>
        <v>0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19000</v>
      </c>
      <c r="H21" s="257"/>
      <c r="I21" s="25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 t="s">
        <v>305</v>
      </c>
      <c r="C32" s="37" t="s">
        <v>306</v>
      </c>
      <c r="D32" s="37" t="s">
        <v>307</v>
      </c>
      <c r="E32" s="19" t="s">
        <v>101</v>
      </c>
      <c r="F32" s="43"/>
      <c r="G32" s="8">
        <f>SUM(G33)</f>
        <v>6000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6000</v>
      </c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2000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2000</v>
      </c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27000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137:G137"/>
    <mergeCell ref="A136:G136"/>
    <mergeCell ref="H5:H6"/>
    <mergeCell ref="A134:F134"/>
    <mergeCell ref="B2:C2"/>
    <mergeCell ref="I5:I6"/>
    <mergeCell ref="B5:F5"/>
    <mergeCell ref="A5:A6"/>
    <mergeCell ref="G5:G6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4</vt:i4>
      </vt:variant>
    </vt:vector>
  </HeadingPairs>
  <TitlesOfParts>
    <vt:vector size="36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аппарат!Область_печати</vt:lpstr>
      <vt:lpstr>глава!Область_печати</vt:lpstr>
      <vt:lpstr>Доходы!Область_печати</vt:lpstr>
      <vt:lpstr>рез.фонд!Область_печати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Тедеева</cp:lastModifiedBy>
  <cp:lastPrinted>2024-01-31T09:16:03Z</cp:lastPrinted>
  <dcterms:created xsi:type="dcterms:W3CDTF">2012-01-22T06:17:30Z</dcterms:created>
  <dcterms:modified xsi:type="dcterms:W3CDTF">2024-03-12T08:41:13Z</dcterms:modified>
</cp:coreProperties>
</file>